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C6" i="7"/>
  <c r="C14"/>
  <c r="C12"/>
  <c r="C10"/>
  <c r="C8"/>
  <c r="B15"/>
  <c r="B14"/>
  <c r="B12"/>
  <c r="B11"/>
  <c r="B10"/>
  <c r="B8"/>
  <c r="B6"/>
  <c r="C22" i="6"/>
  <c r="B22"/>
  <c r="C20"/>
  <c r="B20"/>
  <c r="C18"/>
  <c r="B18"/>
  <c r="C16"/>
  <c r="B16"/>
  <c r="C14"/>
  <c r="B14"/>
  <c r="C12"/>
  <c r="B12"/>
  <c r="C11"/>
  <c r="B11"/>
  <c r="I8" i="4"/>
  <c r="I9"/>
  <c r="I10"/>
  <c r="G8"/>
  <c r="H8"/>
  <c r="G9"/>
  <c r="G10"/>
  <c r="G8" i="2" l="1"/>
  <c r="J31" i="1"/>
  <c r="H9" i="3" l="1"/>
  <c r="G6"/>
  <c r="J42" i="1"/>
  <c r="H10" i="3"/>
  <c r="G10"/>
  <c r="F10"/>
  <c r="H9" i="4"/>
  <c r="H10"/>
  <c r="H7" i="3"/>
  <c r="H6"/>
  <c r="G7"/>
  <c r="G9"/>
  <c r="F7"/>
  <c r="F9"/>
  <c r="F6"/>
  <c r="H16" i="2"/>
  <c r="H25"/>
  <c r="H24"/>
  <c r="H20"/>
  <c r="H21"/>
  <c r="H19"/>
  <c r="H14"/>
  <c r="H13"/>
  <c r="H11"/>
  <c r="H8"/>
  <c r="H7"/>
  <c r="G25"/>
  <c r="G24"/>
  <c r="G20"/>
  <c r="G21"/>
  <c r="G19"/>
  <c r="G13"/>
  <c r="G14"/>
  <c r="G16"/>
  <c r="G11"/>
  <c r="G7"/>
  <c r="F25"/>
  <c r="F24"/>
  <c r="F20"/>
  <c r="F21"/>
  <c r="F19"/>
  <c r="F16"/>
  <c r="F14"/>
  <c r="F13"/>
  <c r="F11"/>
  <c r="F8"/>
  <c r="F7"/>
  <c r="H8" i="1"/>
  <c r="I22"/>
  <c r="I13"/>
  <c r="I8"/>
  <c r="G10"/>
  <c r="H44"/>
  <c r="G43"/>
  <c r="G36"/>
  <c r="H22"/>
  <c r="G20"/>
  <c r="G19"/>
  <c r="J29"/>
  <c r="G14"/>
  <c r="I36"/>
  <c r="H36"/>
  <c r="J43" l="1"/>
  <c r="J44"/>
  <c r="J45"/>
  <c r="J47"/>
  <c r="J48"/>
  <c r="J33"/>
  <c r="J35"/>
  <c r="J36"/>
  <c r="J37"/>
  <c r="J39"/>
  <c r="I48"/>
  <c r="I47"/>
  <c r="I43"/>
  <c r="I44"/>
  <c r="I45"/>
  <c r="I42"/>
  <c r="I39"/>
  <c r="I31"/>
  <c r="I33"/>
  <c r="I35"/>
  <c r="I37"/>
  <c r="I29"/>
  <c r="H48"/>
  <c r="H47"/>
  <c r="H43"/>
  <c r="H45"/>
  <c r="H42"/>
  <c r="H33"/>
  <c r="H35"/>
  <c r="H37"/>
  <c r="H39"/>
  <c r="H31"/>
  <c r="H29"/>
  <c r="G48"/>
  <c r="G47"/>
  <c r="G44"/>
  <c r="G45"/>
  <c r="G42"/>
  <c r="G37"/>
  <c r="G39"/>
  <c r="G35"/>
  <c r="G33"/>
  <c r="G31"/>
  <c r="G29"/>
  <c r="J8"/>
  <c r="J10"/>
  <c r="J12"/>
  <c r="J13"/>
  <c r="J14"/>
  <c r="J16"/>
  <c r="J19"/>
  <c r="J20"/>
  <c r="J21"/>
  <c r="J22"/>
  <c r="J24"/>
  <c r="J6"/>
  <c r="I10"/>
  <c r="I12"/>
  <c r="I14"/>
  <c r="I16"/>
  <c r="I19"/>
  <c r="I20"/>
  <c r="I21"/>
  <c r="I24"/>
  <c r="I6"/>
  <c r="H10"/>
  <c r="H12"/>
  <c r="H13"/>
  <c r="H14"/>
  <c r="H16"/>
  <c r="H19"/>
  <c r="H20"/>
  <c r="H21"/>
  <c r="H24"/>
  <c r="H6"/>
  <c r="G8"/>
  <c r="G12"/>
  <c r="G13"/>
  <c r="G16"/>
  <c r="G21"/>
  <c r="G22"/>
  <c r="G24"/>
  <c r="G6"/>
</calcChain>
</file>

<file path=xl/sharedStrings.xml><?xml version="1.0" encoding="utf-8"?>
<sst xmlns="http://schemas.openxmlformats.org/spreadsheetml/2006/main" count="285" uniqueCount="159">
  <si>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</si>
  <si>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</si>
  <si>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</si>
  <si>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</si>
  <si>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</si>
  <si>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</si>
  <si>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</si>
  <si>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</si>
  <si>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</si>
  <si>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</si>
  <si>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</si>
  <si>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</si>
  <si>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</si>
  <si>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</si>
  <si>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</si>
  <si>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</si>
  <si>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</si>
  <si>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</si>
  <si>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</si>
  <si>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</si>
  <si>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</si>
  <si>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</si>
  <si>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</si>
  <si>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</si>
  <si>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</si>
  <si>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</si>
  <si>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</si>
  <si>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</si>
  <si>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</si>
  <si>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</si>
  <si>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</si>
  <si>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</si>
  <si>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</si>
  <si>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</si>
  <si>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</si>
  <si>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</si>
  <si>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</si>
  <si>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 xml:space="preserve"> 2015-2017թթ.  Հայաստանի Հանրապետության կառավարության արտաքին վարկերի սպասարկման և արտաքին վարկային միջոցների ստացման վերաբերյալ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</si>
  <si>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</si>
  <si>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</si>
  <si>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</si>
  <si>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</si>
  <si>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</si>
  <si>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</si>
  <si>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</si>
  <si>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</si>
  <si>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</si>
  <si>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</si>
  <si>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</si>
  <si>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</si>
  <si>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</si>
  <si>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</si>
  <si>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</si>
  <si>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/մլրդ դրամ/</t>
  </si>
  <si>
    <t xml:space="preserve">                այդ թվում՝</t>
  </si>
  <si>
    <t xml:space="preserve">          որից`</t>
  </si>
  <si>
    <t>31.12.2016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</si>
  <si>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</si>
  <si>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</si>
  <si>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</si>
  <si>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</si>
  <si>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</si>
  <si>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</si>
  <si>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</si>
  <si>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</si>
  <si>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</si>
  <si>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</si>
  <si>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 xml:space="preserve">Առաջիկա 365 օրվա ընթացքում մարման ենթակա ՀՀ կառավարության պարտքի տեսակարար կշիռը, %  </t>
  </si>
  <si>
    <t>ՀՀ կառավարության պարտքի մինչև մարում միջին ժամկետը, տարի</t>
  </si>
  <si>
    <t>ՏԵՂԵԿԱՆՔ</t>
  </si>
  <si>
    <t>ուղենիշներն ըստ 2017-2019թթ. ռազմավարական ծրագրի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</si>
  <si>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</si>
  <si>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</si>
  <si>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</si>
  <si>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</si>
  <si>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2015-2017թթ.  Հայաստանի Հանրապետության կառավարության պարտքի միջին տոկոսադրույքի վերաբերյալ </t>
  </si>
  <si>
    <t xml:space="preserve">                                                                                     ՏԵՂԵԿԱՆՔ</t>
  </si>
  <si>
    <t>01.07.2017-31.07.2017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</si>
  <si>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</si>
  <si>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</si>
  <si>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</si>
  <si>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</si>
  <si>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</si>
  <si>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</si>
  <si>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</si>
  <si>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</si>
  <si>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</si>
  <si>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</si>
  <si>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</si>
  <si>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</si>
  <si>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</si>
  <si>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</si>
  <si>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</si>
  <si>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</si>
  <si>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</si>
  <si>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</si>
  <si>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</si>
  <si>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</si>
  <si>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</si>
  <si>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</si>
  <si>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</si>
  <si>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</si>
  <si>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</si>
  <si>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</si>
  <si>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</si>
  <si>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</si>
  <si>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</si>
  <si>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</si>
  <si>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</si>
  <si>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</si>
  <si>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</si>
  <si>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</si>
  <si>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</si>
  <si>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</si>
  <si>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</si>
  <si>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</si>
  <si>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</si>
  <si>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</si>
  <si>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</si>
  <si>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</si>
  <si>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</si>
  <si>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</si>
  <si>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</si>
  <si>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</si>
  <si>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r>
      <t xml:space="preserve">                          </t>
    </r>
    <r>
      <rPr>
        <b/>
        <sz val="12"/>
        <color theme="1"/>
        <rFont val="GHEA Grapalat"/>
        <family val="3"/>
      </rPr>
      <t>2014-2017թթ. Հայաստանի Հանրապետության պետական պարտքի վերաբերյալ (օգոստոս ամսվա վերջի դրությամբ)</t>
    </r>
  </si>
  <si>
    <t>01.08.2017-31.08.2017</t>
  </si>
  <si>
    <t xml:space="preserve">Փոփոխությունը 01.01.2017 - 31.08.2017-ին 2015-ի հունվար-օգոստոսի նկատմամբ(%) </t>
  </si>
  <si>
    <t xml:space="preserve">Փոփոխությունը 01.08.2017 - 31.08.2017-ին 01.07.2017 - 31.07.2017-ի նկատմամբ(%) </t>
  </si>
  <si>
    <t>2015-2017թթ. հուվար-սեպտեմբեր ամիսներին պետական բյուջեի պակասուրդի ֆինանսավորումը փոխառու միջոցների հաշվին</t>
  </si>
  <si>
    <t>30.09.2014</t>
  </si>
  <si>
    <t>30.09.2015</t>
  </si>
  <si>
    <t>30.09.2016</t>
  </si>
  <si>
    <t>3.09.2017</t>
  </si>
  <si>
    <t xml:space="preserve">30.09.2017-ը 30.09.2014-ի նկատմամբ(%) </t>
  </si>
  <si>
    <t xml:space="preserve">30.09.2017-ը 30.09.2015-ի նկատմամբ(%) </t>
  </si>
  <si>
    <t xml:space="preserve">30.09.2017-ը 30.09.2016-ի նկատմամբ(%) </t>
  </si>
  <si>
    <t xml:space="preserve">30.09.2017-ը 31.12.2016-ի նկատմամբ(%) </t>
  </si>
  <si>
    <t xml:space="preserve">  2015-2017թթ.  Հայաստանի Հանրապետության կառավարության պարտքի կառուցվածքի վերաբերյալ  (սեպտեմբեր ամսվա վերջի դրությամբ)</t>
  </si>
  <si>
    <t>30.09.2017</t>
  </si>
  <si>
    <t xml:space="preserve">Տեսակարար կշռի փոփոխությունը` 30.09.2017-ին 30.09.2015-ի նկատմամբ(+/-) </t>
  </si>
  <si>
    <t xml:space="preserve">Տեսակարար կշռի փոփոխությունը 30.09.2017-ին 30.09.2016-ի նկատմամբ(+/-) </t>
  </si>
  <si>
    <t xml:space="preserve">Տեսակարար կշռի փոփոխությունը 30.09.2017-ին 31.12.2016-ի նկատմամբ(+/-) </t>
  </si>
  <si>
    <t xml:space="preserve">                                                                         (սեպտեմբեր ամսվա վերջի դրությամբ)</t>
  </si>
  <si>
    <t xml:space="preserve">Փոփոխությունը               30.09.2017-ին 30.09.2015-ի նկատմամբ(+/-) </t>
  </si>
  <si>
    <t xml:space="preserve">Փոփոխությունը         30.09.2017-ին 30.09.2016-ի նկատմամբ(+/-) </t>
  </si>
  <si>
    <t xml:space="preserve">Փոփոխությունը         30.09.2017-ին 31.12.2016-ի նկատմամբ(+/-) </t>
  </si>
  <si>
    <t>(սեպտեմբեր ամսվա վերջի դրությամբ)</t>
  </si>
  <si>
    <t xml:space="preserve"> 2015թ. հունվար-սեպտեմբեր</t>
  </si>
  <si>
    <t>01.01.2016 - 30.09.2016</t>
  </si>
  <si>
    <t>01.01.2017 - 30.09.2017</t>
  </si>
  <si>
    <t xml:space="preserve">Փոփոխությունը 01.01.2017 - 30.09.2017-ին 01.01.2016 - 31.08.2016-ի նկատմամբ(%) </t>
  </si>
  <si>
    <t>01.01.2015-30.09.2015</t>
  </si>
  <si>
    <t>01.01.2016-30.09.2016</t>
  </si>
  <si>
    <t>% (2017թ. հուվար-սեպտեմբեր)</t>
  </si>
  <si>
    <t>01.01.2017-30.09.2017</t>
  </si>
  <si>
    <t>01.09.2017-30.09.2017</t>
  </si>
  <si>
    <t>2015-2017թթ. հուվար-սեպտեմբեր ամիսներին ՀՀ պետական բյուջեից ՀՀ կառավարության պարտքի գծով վճարված տոկոսավճարներ</t>
  </si>
  <si>
    <t>2015-2017թթ. շրջանառության մեջ գտնվող ՀՀ պետական պարտատոմսերը  (սեպտեմբեր ամսվա վերջի դրությամբ)</t>
  </si>
  <si>
    <t xml:space="preserve">2015-2017թթ. վարկային պայմանագրերով ձևավորված ՀՀ կառավարության արտաքին պարտքը (հունվար-սեպտեմբեր) 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</si>
</sst>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0.00;[Red]0.00"/>
    <numFmt numFmtId="170" formatCode="_(* #,##0.0_);_(* \(#,##0.0\);_(* &quot;-&quot;??_);_(@_)"/>
    <numFmt numFmtId="171" formatCode="#,##0.0_);\(#,##0.0\)"/>
    <numFmt numFmtId="172" formatCode="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5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6" fontId="3" fillId="2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" fillId="0" borderId="7" xfId="1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/>
    </xf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166" fontId="6" fillId="6" borderId="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165" fontId="6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70" fontId="6" fillId="5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39" fontId="2" fillId="6" borderId="1" xfId="1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8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2" fontId="20" fillId="0" borderId="1" xfId="0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2" fontId="20" fillId="0" borderId="1" xfId="5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13" fillId="0" borderId="1" xfId="0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171" fontId="21" fillId="0" borderId="1" xfId="5" applyNumberFormat="1" applyFont="1" applyFill="1" applyBorder="1" applyAlignment="1">
      <alignment horizontal="center" vertical="center" wrapText="1"/>
    </xf>
    <xf numFmtId="170" fontId="19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4"/>
    </xf>
    <xf numFmtId="1" fontId="20" fillId="7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2" fontId="20" fillId="0" borderId="1" xfId="15" applyNumberFormat="1" applyFont="1" applyBorder="1" applyAlignment="1">
      <alignment horizontal="center" vertical="center" wrapText="1"/>
    </xf>
    <xf numFmtId="2" fontId="20" fillId="0" borderId="1" xfId="1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2" fontId="20" fillId="0" borderId="1" xfId="17" applyNumberFormat="1" applyFont="1" applyBorder="1" applyAlignment="1">
      <alignment horizontal="center" vertical="center" wrapText="1"/>
    </xf>
    <xf numFmtId="2" fontId="20" fillId="0" borderId="1" xfId="18" applyNumberFormat="1" applyFont="1" applyBorder="1" applyAlignment="1">
      <alignment horizontal="center" vertical="center" wrapText="1"/>
    </xf>
    <xf numFmtId="2" fontId="20" fillId="0" borderId="1" xfId="20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0" fillId="0" borderId="1" xfId="25" applyNumberFormat="1" applyFont="1" applyBorder="1" applyAlignment="1">
      <alignment horizontal="center" vertical="center" wrapText="1"/>
    </xf>
    <xf numFmtId="2" fontId="20" fillId="0" borderId="1" xfId="2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4"/>
    </xf>
    <xf numFmtId="1" fontId="20" fillId="0" borderId="1" xfId="16" applyNumberFormat="1" applyFont="1" applyBorder="1" applyAlignment="1">
      <alignment horizontal="center" vertical="center" wrapText="1"/>
    </xf>
    <xf numFmtId="1" fontId="20" fillId="0" borderId="1" xfId="15" applyNumberFormat="1" applyFont="1" applyBorder="1" applyAlignment="1">
      <alignment horizontal="center" vertical="center" wrapText="1"/>
    </xf>
    <xf numFmtId="1" fontId="20" fillId="0" borderId="1" xfId="14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0" fillId="0" borderId="1" xfId="10" applyNumberFormat="1" applyFont="1" applyFill="1" applyBorder="1" applyAlignment="1">
      <alignment horizontal="center" vertical="center" wrapText="1"/>
    </xf>
    <xf numFmtId="1" fontId="20" fillId="0" borderId="1" xfId="22" applyNumberFormat="1" applyFont="1" applyFill="1" applyBorder="1" applyAlignment="1">
      <alignment horizontal="center" vertical="center" wrapText="1"/>
    </xf>
    <xf numFmtId="1" fontId="20" fillId="0" borderId="1" xfId="25" applyNumberFormat="1" applyFont="1" applyBorder="1" applyAlignment="1">
      <alignment horizontal="center" vertical="center" wrapText="1"/>
    </xf>
    <xf numFmtId="1" fontId="20" fillId="0" borderId="1" xfId="26" applyNumberFormat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0" fontId="20" fillId="0" borderId="1" xfId="7" applyNumberFormat="1" applyFont="1" applyBorder="1" applyAlignment="1">
      <alignment horizontal="center" vertical="center" wrapText="1"/>
    </xf>
    <xf numFmtId="0" fontId="20" fillId="0" borderId="1" xfId="8" applyNumberFormat="1" applyFont="1" applyBorder="1" applyAlignment="1">
      <alignment horizontal="center" vertical="center" wrapText="1"/>
    </xf>
    <xf numFmtId="172" fontId="20" fillId="0" borderId="1" xfId="6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5" fontId="22" fillId="0" borderId="4" xfId="4" applyNumberFormat="1" applyFont="1" applyBorder="1" applyAlignment="1">
      <alignment horizontal="center" vertical="center"/>
    </xf>
    <xf numFmtId="172" fontId="20" fillId="0" borderId="1" xfId="9" applyNumberFormat="1" applyFont="1" applyBorder="1" applyAlignment="1">
      <alignment horizontal="center" vertical="center" wrapText="1"/>
    </xf>
    <xf numFmtId="168" fontId="20" fillId="0" borderId="1" xfId="9" applyNumberFormat="1" applyFont="1" applyBorder="1" applyAlignment="1">
      <alignment horizontal="center" vertical="center" wrapText="1"/>
    </xf>
    <xf numFmtId="168" fontId="20" fillId="0" borderId="1" xfId="7" applyNumberFormat="1" applyFont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172" fontId="20" fillId="0" borderId="1" xfId="7" applyNumberFormat="1" applyFont="1" applyBorder="1" applyAlignment="1">
      <alignment horizontal="center" vertical="center" wrapText="1"/>
    </xf>
    <xf numFmtId="168" fontId="20" fillId="0" borderId="1" xfId="6" applyNumberFormat="1" applyFont="1" applyBorder="1" applyAlignment="1">
      <alignment horizontal="center" vertical="center" wrapText="1"/>
    </xf>
    <xf numFmtId="166" fontId="6" fillId="4" borderId="1" xfId="0" applyNumberFormat="1" applyFont="1" applyFill="1" applyBorder="1"/>
    <xf numFmtId="0" fontId="6" fillId="5" borderId="1" xfId="0" applyFont="1" applyFill="1" applyBorder="1" applyAlignment="1">
      <alignment horizontal="center" vertical="center" wrapText="1"/>
    </xf>
    <xf numFmtId="166" fontId="3" fillId="4" borderId="0" xfId="0" applyNumberFormat="1" applyFont="1" applyFill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9" fillId="0" borderId="0" xfId="0" applyNumberFormat="1" applyFont="1" applyBorder="1"/>
    <xf numFmtId="165" fontId="1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8" fontId="0" fillId="0" borderId="0" xfId="0" applyNumberFormat="1"/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Layout" workbookViewId="0">
      <selection activeCell="B45" sqref="B45:F45"/>
    </sheetView>
  </sheetViews>
  <sheetFormatPr defaultRowHeight="15"/>
  <cols>
    <col min="1" max="1" width="56.5703125" customWidth="1"/>
    <col min="2" max="2" width="10.28515625" customWidth="1"/>
    <col min="3" max="4" width="9.5703125" customWidth="1"/>
    <col min="5" max="5" width="10" style="34" customWidth="1"/>
    <col min="6" max="6" width="9.7109375" style="34" customWidth="1"/>
    <col min="7" max="7" width="9.42578125" style="14" customWidth="1"/>
    <col min="8" max="8" width="9.5703125" bestFit="1" customWidth="1"/>
    <col min="9" max="9" width="9.28515625" customWidth="1"/>
    <col min="10" max="10" width="8.7109375" customWidth="1"/>
  </cols>
  <sheetData>
    <row r="1" spans="1:10" s="14" customFormat="1" ht="20.25">
      <c r="A1" s="23" t="s">
        <v>34</v>
      </c>
      <c r="B1" s="24"/>
      <c r="C1" s="24"/>
      <c r="D1" s="24"/>
      <c r="E1" s="24"/>
      <c r="F1" s="24"/>
      <c r="G1" s="24"/>
      <c r="H1" s="24"/>
      <c r="I1" s="24"/>
    </row>
    <row r="2" spans="1:10" s="14" customFormat="1" ht="21" customHeight="1">
      <c r="A2" s="23" t="s">
        <v>124</v>
      </c>
      <c r="B2" s="23"/>
      <c r="C2" s="23"/>
      <c r="D2" s="23"/>
      <c r="E2" s="23"/>
      <c r="F2" s="23"/>
      <c r="G2" s="24"/>
      <c r="H2" s="24"/>
      <c r="I2" s="24"/>
    </row>
    <row r="3" spans="1:10" s="14" customFormat="1" ht="14.25" customHeight="1">
      <c r="A3" s="23"/>
      <c r="B3" s="24"/>
      <c r="C3" s="75" t="s">
        <v>53</v>
      </c>
      <c r="D3" s="75"/>
      <c r="E3" s="24"/>
      <c r="F3" s="24"/>
      <c r="G3" s="24"/>
      <c r="H3" s="24"/>
      <c r="I3" s="24"/>
    </row>
    <row r="4" spans="1:10" ht="3.75" customHeight="1">
      <c r="A4" s="176" t="s">
        <v>52</v>
      </c>
      <c r="B4" s="176"/>
      <c r="C4" s="176"/>
      <c r="D4" s="176"/>
      <c r="E4" s="33"/>
      <c r="F4" s="33"/>
      <c r="G4" s="25"/>
      <c r="H4" s="24"/>
      <c r="I4" s="24"/>
    </row>
    <row r="5" spans="1:10" ht="76.5" customHeight="1">
      <c r="A5" s="2"/>
      <c r="B5" s="16" t="s">
        <v>129</v>
      </c>
      <c r="C5" s="16" t="s">
        <v>130</v>
      </c>
      <c r="D5" s="16" t="s">
        <v>131</v>
      </c>
      <c r="E5" s="16" t="s">
        <v>56</v>
      </c>
      <c r="F5" s="16" t="s">
        <v>132</v>
      </c>
      <c r="G5" s="49" t="s">
        <v>133</v>
      </c>
      <c r="H5" s="49" t="s">
        <v>134</v>
      </c>
      <c r="I5" s="49" t="s">
        <v>135</v>
      </c>
      <c r="J5" s="49" t="s">
        <v>136</v>
      </c>
    </row>
    <row r="6" spans="1:10" ht="16.5">
      <c r="A6" s="37" t="s">
        <v>28</v>
      </c>
      <c r="B6" s="37">
        <v>1817.1</v>
      </c>
      <c r="C6" s="167">
        <v>2272.5</v>
      </c>
      <c r="D6" s="167">
        <v>2655.2</v>
      </c>
      <c r="E6" s="37">
        <v>2875.61733119578</v>
      </c>
      <c r="F6" s="37">
        <v>3017.805361421299</v>
      </c>
      <c r="G6" s="37">
        <f>F6/B6*100</f>
        <v>166.07811135442734</v>
      </c>
      <c r="H6" s="37">
        <f>F6/C6*100</f>
        <v>132.79671557409455</v>
      </c>
      <c r="I6" s="37">
        <f>F6/D6*100</f>
        <v>113.65642367510166</v>
      </c>
      <c r="J6" s="37">
        <f>F6*100/E6</f>
        <v>104.94460889086353</v>
      </c>
    </row>
    <row r="7" spans="1:10" ht="16.5">
      <c r="A7" s="5" t="s">
        <v>27</v>
      </c>
      <c r="B7" s="4"/>
      <c r="C7" s="6"/>
      <c r="D7" s="4"/>
      <c r="E7" s="38"/>
      <c r="F7" s="4"/>
      <c r="G7" s="10"/>
      <c r="H7" s="10"/>
      <c r="I7" s="10"/>
      <c r="J7" s="15"/>
    </row>
    <row r="8" spans="1:10" ht="16.5" customHeight="1">
      <c r="A8" s="17" t="s">
        <v>30</v>
      </c>
      <c r="B8" s="39">
        <v>1632.6</v>
      </c>
      <c r="C8" s="39">
        <v>2045.5</v>
      </c>
      <c r="D8" s="39">
        <v>2414.9</v>
      </c>
      <c r="E8" s="39">
        <v>2631.3899476757501</v>
      </c>
      <c r="F8" s="39">
        <v>2725.3317147033108</v>
      </c>
      <c r="G8" s="18">
        <f t="shared" ref="G8:G24" si="0">F8/B8*100</f>
        <v>166.9319928153443</v>
      </c>
      <c r="H8" s="18">
        <f>F8/C8*100</f>
        <v>133.23547859708194</v>
      </c>
      <c r="I8" s="18">
        <f>F8/D8*100</f>
        <v>112.85484760045182</v>
      </c>
      <c r="J8" s="18">
        <f t="shared" ref="J8:J24" si="1">F8*100/E8</f>
        <v>103.57004354715794</v>
      </c>
    </row>
    <row r="9" spans="1:10" ht="16.5">
      <c r="A9" s="178" t="s">
        <v>3</v>
      </c>
      <c r="B9" s="179"/>
      <c r="C9" s="179"/>
      <c r="D9" s="180"/>
      <c r="E9" s="35"/>
      <c r="F9" s="35"/>
      <c r="G9" s="10"/>
      <c r="H9" s="10"/>
      <c r="I9" s="10"/>
      <c r="J9" s="15"/>
    </row>
    <row r="10" spans="1:10" ht="16.5">
      <c r="A10" s="52" t="s">
        <v>2</v>
      </c>
      <c r="B10" s="40">
        <v>1336.1</v>
      </c>
      <c r="C10" s="40">
        <v>1708.9</v>
      </c>
      <c r="D10" s="40">
        <v>1938.2</v>
      </c>
      <c r="E10" s="73">
        <v>2081.3885861757499</v>
      </c>
      <c r="F10" s="73">
        <v>2132.0428334533108</v>
      </c>
      <c r="G10" s="73">
        <f t="shared" si="0"/>
        <v>159.57210040066693</v>
      </c>
      <c r="H10" s="73">
        <f t="shared" ref="H10:H24" si="2">F10/C10*100</f>
        <v>124.76112314666221</v>
      </c>
      <c r="I10" s="73">
        <f t="shared" ref="I10:I24" si="3">F10/D10*100</f>
        <v>110.00117807518888</v>
      </c>
      <c r="J10" s="40">
        <f t="shared" si="1"/>
        <v>102.4336756535516</v>
      </c>
    </row>
    <row r="11" spans="1:10" ht="16.5">
      <c r="A11" s="178" t="s">
        <v>1</v>
      </c>
      <c r="B11" s="179"/>
      <c r="C11" s="179"/>
      <c r="D11" s="180"/>
      <c r="E11" s="35"/>
      <c r="F11" s="35"/>
      <c r="G11" s="10"/>
      <c r="H11" s="10"/>
      <c r="I11" s="10"/>
      <c r="J11" s="15"/>
    </row>
    <row r="12" spans="1:10" ht="18.75" customHeight="1">
      <c r="A12" s="2" t="s">
        <v>47</v>
      </c>
      <c r="B12" s="41">
        <v>1064.3</v>
      </c>
      <c r="C12" s="41">
        <v>1269.5999999999999</v>
      </c>
      <c r="D12" s="41">
        <v>1495.4</v>
      </c>
      <c r="E12" s="41">
        <v>1635.69425499575</v>
      </c>
      <c r="F12" s="41">
        <v>1704.056205262387</v>
      </c>
      <c r="G12" s="3">
        <f t="shared" si="0"/>
        <v>160.11051444727869</v>
      </c>
      <c r="H12" s="3">
        <f t="shared" si="2"/>
        <v>134.21992795072362</v>
      </c>
      <c r="I12" s="3">
        <f t="shared" si="3"/>
        <v>113.95320350825109</v>
      </c>
      <c r="J12" s="3">
        <f t="shared" si="1"/>
        <v>104.17938438420538</v>
      </c>
    </row>
    <row r="13" spans="1:10" ht="33.75" customHeight="1">
      <c r="A13" s="2" t="s">
        <v>50</v>
      </c>
      <c r="B13" s="47">
        <v>0.6</v>
      </c>
      <c r="C13" s="41">
        <v>0.6</v>
      </c>
      <c r="D13" s="47">
        <v>6.4</v>
      </c>
      <c r="E13" s="42">
        <v>7.9962499999999999</v>
      </c>
      <c r="F13" s="42">
        <v>7.8793289999999994</v>
      </c>
      <c r="G13" s="4">
        <f t="shared" si="0"/>
        <v>1313.2214999999999</v>
      </c>
      <c r="H13" s="4">
        <f t="shared" si="2"/>
        <v>1313.2214999999999</v>
      </c>
      <c r="I13" s="4">
        <f>F13/D13*100</f>
        <v>123.11451562499998</v>
      </c>
      <c r="J13" s="4">
        <f t="shared" si="1"/>
        <v>98.537802094731902</v>
      </c>
    </row>
    <row r="14" spans="1:10" ht="34.5" customHeight="1">
      <c r="A14" s="2" t="s">
        <v>49</v>
      </c>
      <c r="B14" s="47">
        <v>271.2</v>
      </c>
      <c r="C14" s="47">
        <v>438.7</v>
      </c>
      <c r="D14" s="47">
        <v>436.3</v>
      </c>
      <c r="E14" s="42">
        <v>437.69808117999997</v>
      </c>
      <c r="F14" s="42">
        <v>417.86577927000002</v>
      </c>
      <c r="G14" s="4">
        <f>F14/B14*100</f>
        <v>154.08030209070799</v>
      </c>
      <c r="H14" s="4">
        <f t="shared" si="2"/>
        <v>95.2509184568042</v>
      </c>
      <c r="I14" s="4">
        <f t="shared" si="3"/>
        <v>95.774874918633969</v>
      </c>
      <c r="J14" s="4">
        <f t="shared" si="1"/>
        <v>95.46895388334039</v>
      </c>
    </row>
    <row r="15" spans="1:10" ht="16.5">
      <c r="A15" s="2" t="s">
        <v>48</v>
      </c>
      <c r="B15" s="4" t="s">
        <v>24</v>
      </c>
      <c r="C15" s="6" t="s">
        <v>24</v>
      </c>
      <c r="D15" s="6" t="s">
        <v>24</v>
      </c>
      <c r="E15" s="6" t="s">
        <v>24</v>
      </c>
      <c r="F15" s="6">
        <v>2.2415199209235004</v>
      </c>
      <c r="G15" s="6" t="s">
        <v>24</v>
      </c>
      <c r="H15" s="6" t="s">
        <v>24</v>
      </c>
      <c r="I15" s="6" t="s">
        <v>24</v>
      </c>
      <c r="J15" s="6" t="s">
        <v>24</v>
      </c>
    </row>
    <row r="16" spans="1:10" ht="16.5">
      <c r="A16" s="52" t="s">
        <v>6</v>
      </c>
      <c r="B16" s="43">
        <v>296.5</v>
      </c>
      <c r="C16" s="168">
        <v>336.6</v>
      </c>
      <c r="D16" s="168">
        <v>476.6</v>
      </c>
      <c r="E16" s="43">
        <v>550.00136150000003</v>
      </c>
      <c r="F16" s="43">
        <v>593.28888125000003</v>
      </c>
      <c r="G16" s="43">
        <f t="shared" si="0"/>
        <v>200.09743043844858</v>
      </c>
      <c r="H16" s="43">
        <f t="shared" si="2"/>
        <v>176.25932300950683</v>
      </c>
      <c r="I16" s="43">
        <f t="shared" si="3"/>
        <v>124.48360915862358</v>
      </c>
      <c r="J16" s="43">
        <f t="shared" si="1"/>
        <v>107.87043865345051</v>
      </c>
    </row>
    <row r="17" spans="1:10" ht="16.5">
      <c r="A17" s="178" t="s">
        <v>1</v>
      </c>
      <c r="B17" s="179"/>
      <c r="C17" s="179"/>
      <c r="D17" s="180"/>
      <c r="E17" s="35"/>
      <c r="F17" s="35"/>
      <c r="G17" s="10"/>
      <c r="H17" s="10"/>
      <c r="I17" s="10"/>
      <c r="J17" s="15"/>
    </row>
    <row r="18" spans="1:10" ht="21" customHeight="1">
      <c r="A18" s="2" t="s">
        <v>47</v>
      </c>
      <c r="B18" s="8">
        <v>2.5</v>
      </c>
      <c r="C18" s="8">
        <v>1</v>
      </c>
      <c r="D18" s="8" t="s">
        <v>24</v>
      </c>
      <c r="E18" s="8" t="s">
        <v>24</v>
      </c>
      <c r="F18" s="8" t="s">
        <v>24</v>
      </c>
      <c r="G18" s="8" t="s">
        <v>24</v>
      </c>
      <c r="H18" s="8" t="s">
        <v>24</v>
      </c>
      <c r="I18" s="8" t="s">
        <v>24</v>
      </c>
      <c r="J18" s="8" t="s">
        <v>24</v>
      </c>
    </row>
    <row r="19" spans="1:10" ht="36.75" customHeight="1">
      <c r="A19" s="2" t="s">
        <v>46</v>
      </c>
      <c r="B19" s="42">
        <v>278.5</v>
      </c>
      <c r="C19" s="42">
        <v>297.8</v>
      </c>
      <c r="D19" s="42">
        <v>435.1</v>
      </c>
      <c r="E19" s="42">
        <v>500.337019</v>
      </c>
      <c r="F19" s="42">
        <v>528.40452500000004</v>
      </c>
      <c r="G19" s="6">
        <f>F19/B19*100</f>
        <v>189.73232495511672</v>
      </c>
      <c r="H19" s="6">
        <f t="shared" si="2"/>
        <v>177.43603928811282</v>
      </c>
      <c r="I19" s="6">
        <f t="shared" si="3"/>
        <v>121.44438634796599</v>
      </c>
      <c r="J19" s="6">
        <f t="shared" si="1"/>
        <v>105.60972003552671</v>
      </c>
    </row>
    <row r="20" spans="1:10" ht="36" customHeight="1">
      <c r="A20" s="2" t="s">
        <v>44</v>
      </c>
      <c r="B20" s="42">
        <v>14.6</v>
      </c>
      <c r="C20" s="42">
        <v>37</v>
      </c>
      <c r="D20" s="42">
        <v>38.299999999999997</v>
      </c>
      <c r="E20" s="42">
        <v>46.276762499999997</v>
      </c>
      <c r="F20" s="42">
        <v>60.578666250000005</v>
      </c>
      <c r="G20" s="6">
        <f>F20/B20*100</f>
        <v>414.92237157534254</v>
      </c>
      <c r="H20" s="6">
        <f t="shared" si="2"/>
        <v>163.72612500000002</v>
      </c>
      <c r="I20" s="6">
        <f t="shared" si="3"/>
        <v>158.16884138381204</v>
      </c>
      <c r="J20" s="6">
        <f t="shared" si="1"/>
        <v>130.90515191074573</v>
      </c>
    </row>
    <row r="21" spans="1:10" ht="16.5">
      <c r="A21" s="2" t="s">
        <v>45</v>
      </c>
      <c r="B21" s="42">
        <v>0.9</v>
      </c>
      <c r="C21" s="42">
        <v>1</v>
      </c>
      <c r="D21" s="42">
        <v>3.3</v>
      </c>
      <c r="E21" s="42">
        <v>3.3875799999999998</v>
      </c>
      <c r="F21" s="42">
        <v>4.3056900000000002</v>
      </c>
      <c r="G21" s="6">
        <f t="shared" si="0"/>
        <v>478.41</v>
      </c>
      <c r="H21" s="6">
        <f t="shared" si="2"/>
        <v>430.56900000000002</v>
      </c>
      <c r="I21" s="6">
        <f t="shared" si="3"/>
        <v>130.47545454545454</v>
      </c>
      <c r="J21" s="6">
        <f t="shared" si="1"/>
        <v>127.10223817592501</v>
      </c>
    </row>
    <row r="22" spans="1:10" ht="19.5" customHeight="1">
      <c r="A22" s="52" t="s">
        <v>29</v>
      </c>
      <c r="B22" s="43">
        <v>184.4</v>
      </c>
      <c r="C22" s="43">
        <v>227</v>
      </c>
      <c r="D22" s="43">
        <v>240.3</v>
      </c>
      <c r="E22" s="43">
        <v>244.22738352002699</v>
      </c>
      <c r="F22" s="43">
        <v>292.47364671798806</v>
      </c>
      <c r="G22" s="60">
        <f t="shared" si="0"/>
        <v>158.60826828524296</v>
      </c>
      <c r="H22" s="60">
        <f>F22/C22*100</f>
        <v>128.84301617532515</v>
      </c>
      <c r="I22" s="60">
        <f>F22/D22*100</f>
        <v>121.71187961630795</v>
      </c>
      <c r="J22" s="60">
        <f t="shared" si="1"/>
        <v>119.75464933644707</v>
      </c>
    </row>
    <row r="23" spans="1:10" ht="16.5">
      <c r="A23" s="2" t="s">
        <v>31</v>
      </c>
      <c r="B23" s="4"/>
      <c r="C23" s="6"/>
      <c r="D23" s="6"/>
      <c r="E23" s="6"/>
      <c r="F23" s="6"/>
      <c r="G23" s="6"/>
      <c r="H23" s="6"/>
      <c r="I23" s="6"/>
      <c r="J23" s="6"/>
    </row>
    <row r="24" spans="1:10" ht="18" customHeight="1" thickBot="1">
      <c r="A24" s="9" t="s">
        <v>43</v>
      </c>
      <c r="B24" s="44">
        <v>62.8</v>
      </c>
      <c r="C24" s="44">
        <v>69.2</v>
      </c>
      <c r="D24" s="44">
        <v>71.3</v>
      </c>
      <c r="E24" s="44">
        <v>70.826556299014001</v>
      </c>
      <c r="F24" s="44">
        <v>76.911081215745099</v>
      </c>
      <c r="G24" s="6">
        <f t="shared" si="0"/>
        <v>122.46987454736482</v>
      </c>
      <c r="H24" s="6">
        <f t="shared" si="2"/>
        <v>111.14318094760851</v>
      </c>
      <c r="I24" s="6">
        <f t="shared" si="3"/>
        <v>107.86967912446718</v>
      </c>
      <c r="J24" s="6">
        <f t="shared" si="1"/>
        <v>108.59073945518907</v>
      </c>
    </row>
    <row r="25" spans="1:10" ht="28.5" customHeight="1">
      <c r="A25" s="181" t="s">
        <v>4</v>
      </c>
      <c r="B25" s="181"/>
      <c r="C25" s="181"/>
      <c r="D25" s="181"/>
      <c r="E25" s="181"/>
      <c r="F25" s="181"/>
      <c r="G25" s="181"/>
      <c r="H25" s="181"/>
      <c r="I25" s="181"/>
      <c r="J25" s="181"/>
    </row>
    <row r="27" spans="1:10" ht="16.5">
      <c r="A27" s="177" t="s">
        <v>58</v>
      </c>
      <c r="B27" s="177"/>
      <c r="C27" s="177"/>
      <c r="D27" s="177"/>
    </row>
    <row r="28" spans="1:10" ht="86.25" customHeight="1">
      <c r="A28" s="2"/>
      <c r="B28" s="16" t="s">
        <v>129</v>
      </c>
      <c r="C28" s="16" t="s">
        <v>130</v>
      </c>
      <c r="D28" s="16" t="s">
        <v>131</v>
      </c>
      <c r="E28" s="16" t="s">
        <v>56</v>
      </c>
      <c r="F28" s="16" t="s">
        <v>132</v>
      </c>
      <c r="G28" s="16" t="s">
        <v>133</v>
      </c>
      <c r="H28" s="16" t="s">
        <v>134</v>
      </c>
      <c r="I28" s="16" t="s">
        <v>135</v>
      </c>
      <c r="J28" s="16" t="s">
        <v>136</v>
      </c>
    </row>
    <row r="29" spans="1:10" ht="16.5">
      <c r="A29" s="37" t="s">
        <v>28</v>
      </c>
      <c r="B29" s="169">
        <v>4449.6000000000004</v>
      </c>
      <c r="C29" s="169">
        <v>4778.3999999999996</v>
      </c>
      <c r="D29" s="169">
        <v>5594.9</v>
      </c>
      <c r="E29" s="169">
        <v>5942.0947456208996</v>
      </c>
      <c r="F29" s="169">
        <v>6307.9897189049098</v>
      </c>
      <c r="G29" s="169">
        <f>F29/B29*100</f>
        <v>141.76532090311284</v>
      </c>
      <c r="H29" s="169">
        <f>F29*100/C29</f>
        <v>132.01049972595243</v>
      </c>
      <c r="I29" s="169">
        <f>F29/D29*100</f>
        <v>112.74535235491089</v>
      </c>
      <c r="J29" s="169">
        <f>F29/E29*100</f>
        <v>106.15767652566733</v>
      </c>
    </row>
    <row r="30" spans="1:10" s="68" customFormat="1" ht="16.5">
      <c r="A30" s="5" t="s">
        <v>27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6.5">
      <c r="A31" s="17" t="s">
        <v>0</v>
      </c>
      <c r="B31" s="169">
        <v>3998.1</v>
      </c>
      <c r="C31" s="169">
        <v>4301</v>
      </c>
      <c r="D31" s="169">
        <v>5088.5</v>
      </c>
      <c r="E31" s="169">
        <v>5437.43015182822</v>
      </c>
      <c r="F31" s="169">
        <v>5696.6445406728744</v>
      </c>
      <c r="G31" s="169">
        <f>F31/B31*100</f>
        <v>142.48379331864822</v>
      </c>
      <c r="H31" s="169">
        <f>F31*100/C31</f>
        <v>132.44930343345442</v>
      </c>
      <c r="I31" s="169">
        <f t="shared" ref="I31:I37" si="4">F31/D31*100</f>
        <v>111.95135188509138</v>
      </c>
      <c r="J31" s="169">
        <f>F31/E31*100</f>
        <v>104.76722241218121</v>
      </c>
    </row>
    <row r="32" spans="1:10" s="54" customFormat="1" ht="16.5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7"/>
    </row>
    <row r="33" spans="1:10" ht="16.5">
      <c r="A33" s="52" t="s">
        <v>2</v>
      </c>
      <c r="B33" s="170">
        <v>3271.9</v>
      </c>
      <c r="C33" s="170">
        <v>3593.2</v>
      </c>
      <c r="D33" s="170">
        <v>4084.2</v>
      </c>
      <c r="E33" s="170">
        <v>4300.9228131085501</v>
      </c>
      <c r="F33" s="170">
        <v>4456.5181192979035</v>
      </c>
      <c r="G33" s="170">
        <f>F33*100/B33</f>
        <v>136.20581678223368</v>
      </c>
      <c r="H33" s="170">
        <f t="shared" ref="H33:H39" si="5">F33*100/C33</f>
        <v>124.026442149001</v>
      </c>
      <c r="I33" s="170">
        <f t="shared" si="4"/>
        <v>109.11605992110826</v>
      </c>
      <c r="J33" s="170">
        <f t="shared" ref="J33:J39" si="6">F33/E33*100</f>
        <v>103.61771910240107</v>
      </c>
    </row>
    <row r="34" spans="1:10" s="54" customFormat="1" ht="16.5">
      <c r="A34" s="55" t="s">
        <v>54</v>
      </c>
      <c r="B34" s="56"/>
      <c r="C34" s="56"/>
      <c r="D34" s="56"/>
      <c r="E34" s="56"/>
      <c r="F34" s="56"/>
      <c r="G34" s="56"/>
      <c r="H34" s="56"/>
      <c r="I34" s="56"/>
      <c r="J34" s="62"/>
    </row>
    <row r="35" spans="1:10" ht="17.25" customHeight="1">
      <c r="A35" s="50" t="s">
        <v>47</v>
      </c>
      <c r="B35" s="59">
        <v>2606.3000000000002</v>
      </c>
      <c r="C35" s="59">
        <v>2669.5</v>
      </c>
      <c r="D35" s="59">
        <v>3151.1</v>
      </c>
      <c r="E35" s="59">
        <v>3379.9525870887901</v>
      </c>
      <c r="F35" s="59">
        <v>3561.9159408507071</v>
      </c>
      <c r="G35" s="58">
        <f>F35/B35*100</f>
        <v>136.66561565632151</v>
      </c>
      <c r="H35" s="63">
        <f t="shared" si="5"/>
        <v>133.43007832368261</v>
      </c>
      <c r="I35" s="67">
        <f t="shared" si="4"/>
        <v>113.03722321889839</v>
      </c>
      <c r="J35" s="63">
        <f t="shared" si="6"/>
        <v>105.38360669486921</v>
      </c>
    </row>
    <row r="36" spans="1:10" ht="32.25" customHeight="1">
      <c r="A36" s="50" t="s">
        <v>50</v>
      </c>
      <c r="B36" s="42">
        <v>1.4</v>
      </c>
      <c r="C36" s="42">
        <v>1.3</v>
      </c>
      <c r="D36" s="42">
        <v>13.6</v>
      </c>
      <c r="E36" s="42">
        <v>16.5232260197545</v>
      </c>
      <c r="F36" s="42">
        <v>16.469825045463097</v>
      </c>
      <c r="G36" s="7">
        <f>F36/B36*100</f>
        <v>1176.4160746759355</v>
      </c>
      <c r="H36" s="67">
        <f>F36*100/C36</f>
        <v>1266.9096188817766</v>
      </c>
      <c r="I36" s="67">
        <f>F36/D36*100</f>
        <v>121.10165474605219</v>
      </c>
      <c r="J36" s="63">
        <f t="shared" si="6"/>
        <v>99.676812662203133</v>
      </c>
    </row>
    <row r="37" spans="1:10" ht="30.75" customHeight="1">
      <c r="A37" s="50" t="s">
        <v>51</v>
      </c>
      <c r="B37" s="42">
        <v>664.2</v>
      </c>
      <c r="C37" s="42">
        <v>922.4</v>
      </c>
      <c r="D37" s="42">
        <v>919.4</v>
      </c>
      <c r="E37" s="42">
        <v>904.447</v>
      </c>
      <c r="F37" s="42">
        <v>873.447</v>
      </c>
      <c r="G37" s="7">
        <f t="shared" ref="G37:G39" si="7">F37/B37*100</f>
        <v>131.50361336946702</v>
      </c>
      <c r="H37" s="67">
        <f t="shared" si="5"/>
        <v>94.692866435385952</v>
      </c>
      <c r="I37" s="63">
        <f t="shared" si="4"/>
        <v>95.001849031977386</v>
      </c>
      <c r="J37" s="63">
        <f t="shared" si="6"/>
        <v>96.572491257088586</v>
      </c>
    </row>
    <row r="38" spans="1:10" ht="16.5">
      <c r="A38" s="50" t="s">
        <v>48</v>
      </c>
      <c r="B38" s="41" t="s">
        <v>24</v>
      </c>
      <c r="C38" s="41" t="s">
        <v>24</v>
      </c>
      <c r="D38" s="41" t="s">
        <v>24</v>
      </c>
      <c r="E38" s="41" t="s">
        <v>24</v>
      </c>
      <c r="F38" s="41">
        <v>4.6853534017338685</v>
      </c>
      <c r="G38" s="7" t="s">
        <v>24</v>
      </c>
      <c r="H38" s="41" t="s">
        <v>24</v>
      </c>
      <c r="I38" s="41" t="s">
        <v>24</v>
      </c>
      <c r="J38" s="41" t="s">
        <v>24</v>
      </c>
    </row>
    <row r="39" spans="1:10" ht="16.5">
      <c r="A39" s="52" t="s">
        <v>6</v>
      </c>
      <c r="B39" s="170">
        <v>726.1</v>
      </c>
      <c r="C39" s="170">
        <v>707.8</v>
      </c>
      <c r="D39" s="170">
        <v>1004.4</v>
      </c>
      <c r="E39" s="89">
        <v>1136.5073387196801</v>
      </c>
      <c r="F39" s="89">
        <v>1240.1264213749714</v>
      </c>
      <c r="G39" s="51">
        <f t="shared" si="7"/>
        <v>170.79278630697857</v>
      </c>
      <c r="H39" s="51">
        <f t="shared" si="5"/>
        <v>175.2085930170912</v>
      </c>
      <c r="I39" s="51">
        <f>F39/D39*100</f>
        <v>123.46937687922855</v>
      </c>
      <c r="J39" s="51">
        <f t="shared" si="6"/>
        <v>109.11732631414613</v>
      </c>
    </row>
    <row r="40" spans="1:10" ht="16.5">
      <c r="A40" s="174" t="s">
        <v>3</v>
      </c>
      <c r="B40" s="174"/>
      <c r="C40" s="174"/>
      <c r="D40" s="174"/>
      <c r="E40" s="174"/>
      <c r="F40" s="174"/>
      <c r="G40" s="174"/>
      <c r="H40" s="174"/>
      <c r="I40" s="175"/>
      <c r="J40" s="64"/>
    </row>
    <row r="41" spans="1:10" ht="18" customHeight="1">
      <c r="A41" s="50" t="s">
        <v>47</v>
      </c>
      <c r="B41" s="44">
        <v>6</v>
      </c>
      <c r="C41" s="44">
        <v>2</v>
      </c>
      <c r="D41" s="44" t="s">
        <v>24</v>
      </c>
      <c r="E41" s="6" t="s">
        <v>24</v>
      </c>
      <c r="F41" s="6" t="s">
        <v>24</v>
      </c>
      <c r="G41" s="8" t="s">
        <v>24</v>
      </c>
      <c r="H41" s="8" t="s">
        <v>24</v>
      </c>
      <c r="I41" s="8" t="s">
        <v>24</v>
      </c>
      <c r="J41" s="65" t="s">
        <v>24</v>
      </c>
    </row>
    <row r="42" spans="1:10" ht="32.25" customHeight="1">
      <c r="A42" s="50" t="s">
        <v>46</v>
      </c>
      <c r="B42" s="66">
        <v>682</v>
      </c>
      <c r="C42" s="66">
        <v>626</v>
      </c>
      <c r="D42" s="66">
        <v>916.7</v>
      </c>
      <c r="E42" s="6">
        <v>1033.8823387196801</v>
      </c>
      <c r="F42" s="6">
        <v>1104.5014213749714</v>
      </c>
      <c r="G42" s="7">
        <f>F42/B42*100</f>
        <v>161.95035504031839</v>
      </c>
      <c r="H42" s="8">
        <f>F42/C42*100</f>
        <v>176.43792673721589</v>
      </c>
      <c r="I42" s="7">
        <f>F42/D42*100</f>
        <v>120.48668281607628</v>
      </c>
      <c r="J42" s="12">
        <f>F42/E42*100</f>
        <v>106.83047577181203</v>
      </c>
    </row>
    <row r="43" spans="1:10" ht="33" customHeight="1">
      <c r="A43" s="76" t="s">
        <v>44</v>
      </c>
      <c r="B43" s="47">
        <v>35.799999999999997</v>
      </c>
      <c r="C43" s="42">
        <v>77.7</v>
      </c>
      <c r="D43" s="42">
        <v>80.599999999999994</v>
      </c>
      <c r="E43" s="42">
        <v>95.625</v>
      </c>
      <c r="F43" s="42">
        <v>126.625</v>
      </c>
      <c r="G43" s="7">
        <f>F43/B43*100</f>
        <v>353.70111731843576</v>
      </c>
      <c r="H43" s="8">
        <f t="shared" ref="H43:H45" si="8">F43/C43*100</f>
        <v>162.96653796653794</v>
      </c>
      <c r="I43" s="7">
        <f t="shared" ref="I43:I45" si="9">F43/D43*100</f>
        <v>157.1029776674938</v>
      </c>
      <c r="J43" s="12">
        <f t="shared" ref="J43:J48" si="10">F43/E43*100</f>
        <v>132.41830065359477</v>
      </c>
    </row>
    <row r="44" spans="1:10" ht="16.5">
      <c r="A44" s="50" t="s">
        <v>45</v>
      </c>
      <c r="B44" s="47">
        <v>2.2999999999999998</v>
      </c>
      <c r="C44" s="4">
        <v>2</v>
      </c>
      <c r="D44" s="4">
        <v>7</v>
      </c>
      <c r="E44" s="42">
        <v>7</v>
      </c>
      <c r="F44" s="42">
        <v>9</v>
      </c>
      <c r="G44" s="7">
        <f t="shared" ref="G44:G45" si="11">F44/B44*100</f>
        <v>391.304347826087</v>
      </c>
      <c r="H44" s="8">
        <f>F44/C44*100</f>
        <v>450</v>
      </c>
      <c r="I44" s="7">
        <f t="shared" si="9"/>
        <v>128.57142857142858</v>
      </c>
      <c r="J44" s="12">
        <f t="shared" si="10"/>
        <v>128.57142857142858</v>
      </c>
    </row>
    <row r="45" spans="1:10" ht="21.75" customHeight="1">
      <c r="A45" s="52" t="s">
        <v>26</v>
      </c>
      <c r="B45" s="43">
        <v>451.6</v>
      </c>
      <c r="C45" s="43">
        <v>477.3</v>
      </c>
      <c r="D45" s="43">
        <v>506.4</v>
      </c>
      <c r="E45" s="43">
        <v>504.66459379267502</v>
      </c>
      <c r="F45" s="43">
        <v>611.34517823203544</v>
      </c>
      <c r="G45" s="43">
        <f t="shared" si="11"/>
        <v>135.37315727015843</v>
      </c>
      <c r="H45" s="43">
        <f t="shared" si="8"/>
        <v>128.08405158852619</v>
      </c>
      <c r="I45" s="43">
        <f t="shared" si="9"/>
        <v>120.7237713728348</v>
      </c>
      <c r="J45" s="43">
        <f t="shared" si="10"/>
        <v>121.13890804933041</v>
      </c>
    </row>
    <row r="46" spans="1:10" ht="16.5">
      <c r="A46" s="174" t="s">
        <v>55</v>
      </c>
      <c r="B46" s="174"/>
      <c r="C46" s="174"/>
      <c r="D46" s="174"/>
      <c r="E46" s="174"/>
      <c r="F46" s="174"/>
      <c r="G46" s="174"/>
      <c r="H46" s="174"/>
      <c r="I46" s="175"/>
      <c r="J46" s="64"/>
    </row>
    <row r="47" spans="1:10" ht="23.25" customHeight="1">
      <c r="A47" s="50" t="s">
        <v>43</v>
      </c>
      <c r="B47" s="42">
        <v>153.69999999999999</v>
      </c>
      <c r="C47" s="42">
        <v>145.6</v>
      </c>
      <c r="D47" s="42">
        <v>150.19999999999999</v>
      </c>
      <c r="E47" s="42">
        <v>146.354003180175</v>
      </c>
      <c r="F47" s="42">
        <v>160.76394978312555</v>
      </c>
      <c r="G47" s="7">
        <f>F47*100/B47</f>
        <v>104.59593349585268</v>
      </c>
      <c r="H47" s="7">
        <f>F47/B47*100</f>
        <v>104.59593349585268</v>
      </c>
      <c r="I47" s="7">
        <f>F47/D47*100</f>
        <v>107.03325551473073</v>
      </c>
      <c r="J47" s="7">
        <f t="shared" si="10"/>
        <v>109.84595316139772</v>
      </c>
    </row>
    <row r="48" spans="1:10" ht="32.25" customHeight="1">
      <c r="A48" s="52" t="s">
        <v>25</v>
      </c>
      <c r="B48" s="61">
        <v>408.36</v>
      </c>
      <c r="C48" s="61">
        <v>475.59</v>
      </c>
      <c r="D48" s="61">
        <v>474.57</v>
      </c>
      <c r="E48" s="61">
        <v>483.94</v>
      </c>
      <c r="F48" s="61">
        <v>478.41</v>
      </c>
      <c r="G48" s="61">
        <f>F48*100/B48</f>
        <v>117.15398178078166</v>
      </c>
      <c r="H48" s="61">
        <f>F48/B48*100</f>
        <v>117.15398178078166</v>
      </c>
      <c r="I48" s="61">
        <f>F48/D48*100</f>
        <v>100.80915354952906</v>
      </c>
      <c r="J48" s="61">
        <f t="shared" si="10"/>
        <v>98.857296359052782</v>
      </c>
    </row>
    <row r="49" spans="1:1">
      <c r="A49" s="1"/>
    </row>
    <row r="50" spans="1:1">
      <c r="A50" s="1"/>
    </row>
  </sheetData>
  <mergeCells count="8">
    <mergeCell ref="A40:I40"/>
    <mergeCell ref="A46:I46"/>
    <mergeCell ref="A4:D4"/>
    <mergeCell ref="A27:D27"/>
    <mergeCell ref="A9:D9"/>
    <mergeCell ref="A11:D11"/>
    <mergeCell ref="A17:D17"/>
    <mergeCell ref="A25:J25"/>
  </mergeCells>
  <pageMargins left="0.27083333333333331" right="6.25E-2" top="8.3333333333333329E-2" bottom="7.2916666666666671E-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topLeftCell="A13" workbookViewId="0">
      <selection activeCell="E7" sqref="E7:E8"/>
    </sheetView>
  </sheetViews>
  <sheetFormatPr defaultRowHeight="15"/>
  <cols>
    <col min="1" max="1" width="79.85546875" customWidth="1"/>
    <col min="2" max="2" width="9.7109375" customWidth="1"/>
    <col min="3" max="3" width="10.7109375" customWidth="1"/>
    <col min="4" max="5" width="10.7109375" style="34" customWidth="1"/>
    <col min="6" max="6" width="7.28515625" customWidth="1"/>
    <col min="7" max="8" width="7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</row>
    <row r="2" spans="1:8" ht="51.75" customHeight="1">
      <c r="A2" s="182" t="s">
        <v>137</v>
      </c>
      <c r="B2" s="182"/>
      <c r="C2" s="182"/>
      <c r="D2" s="182"/>
      <c r="E2" s="182"/>
      <c r="F2" s="182"/>
      <c r="G2" s="182"/>
      <c r="H2" s="182"/>
    </row>
    <row r="3" spans="1:8" ht="134.25" customHeight="1">
      <c r="A3" s="2"/>
      <c r="B3" s="16" t="s">
        <v>130</v>
      </c>
      <c r="C3" s="16" t="s">
        <v>131</v>
      </c>
      <c r="D3" s="16" t="s">
        <v>56</v>
      </c>
      <c r="E3" s="16" t="s">
        <v>138</v>
      </c>
      <c r="F3" s="48" t="s">
        <v>139</v>
      </c>
      <c r="G3" s="48" t="s">
        <v>140</v>
      </c>
      <c r="H3" s="48" t="s">
        <v>141</v>
      </c>
    </row>
    <row r="4" spans="1:8" ht="20.25" customHeight="1">
      <c r="A4" s="27" t="s">
        <v>5</v>
      </c>
      <c r="B4" s="26">
        <v>2045.5</v>
      </c>
      <c r="C4" s="26">
        <v>2414.9</v>
      </c>
      <c r="D4" s="26">
        <v>2631.3899476757501</v>
      </c>
      <c r="E4" s="26">
        <v>2725.3317147033108</v>
      </c>
      <c r="F4" s="26"/>
      <c r="G4" s="26"/>
      <c r="H4" s="26"/>
    </row>
    <row r="5" spans="1:8" ht="16.5">
      <c r="A5" s="28" t="s">
        <v>32</v>
      </c>
      <c r="B5" s="20">
        <v>100</v>
      </c>
      <c r="C5" s="20">
        <v>100</v>
      </c>
      <c r="D5" s="20">
        <v>100</v>
      </c>
      <c r="E5" s="20">
        <v>100</v>
      </c>
      <c r="F5" s="20"/>
      <c r="G5" s="20"/>
      <c r="H5" s="20"/>
    </row>
    <row r="6" spans="1:8" ht="16.5">
      <c r="A6" s="5" t="s">
        <v>1</v>
      </c>
      <c r="B6" s="7"/>
      <c r="C6" s="7"/>
      <c r="D6" s="7"/>
      <c r="E6" s="7"/>
      <c r="F6" s="7"/>
      <c r="G6" s="7"/>
      <c r="H6" s="7"/>
    </row>
    <row r="7" spans="1:8" ht="16.5">
      <c r="A7" s="5" t="s">
        <v>6</v>
      </c>
      <c r="B7" s="7">
        <v>16.5</v>
      </c>
      <c r="C7" s="47">
        <v>19.7</v>
      </c>
      <c r="D7" s="42">
        <v>20.901552884087099</v>
      </c>
      <c r="E7" s="42">
        <v>21.769419041695905</v>
      </c>
      <c r="F7" s="7">
        <f>E7-B7</f>
        <v>5.2694190416959046</v>
      </c>
      <c r="G7" s="7">
        <f>E7-C7</f>
        <v>2.0694190416959053</v>
      </c>
      <c r="H7" s="7">
        <f>E7-D7</f>
        <v>0.86786615760880537</v>
      </c>
    </row>
    <row r="8" spans="1:8" ht="16.5">
      <c r="A8" s="5" t="s">
        <v>2</v>
      </c>
      <c r="B8" s="7">
        <v>83.5</v>
      </c>
      <c r="C8" s="47">
        <v>80.3</v>
      </c>
      <c r="D8" s="42">
        <v>79.098447115912904</v>
      </c>
      <c r="E8" s="42">
        <v>78.230580958304088</v>
      </c>
      <c r="F8" s="69">
        <f>E8-B8</f>
        <v>-5.2694190416959117</v>
      </c>
      <c r="G8" s="69">
        <f>E8-C8</f>
        <v>-2.0694190416959088</v>
      </c>
      <c r="H8" s="69">
        <f>E8-D8</f>
        <v>-0.86786615760881602</v>
      </c>
    </row>
    <row r="9" spans="1:8" ht="16.5">
      <c r="A9" s="28" t="s">
        <v>33</v>
      </c>
      <c r="B9" s="20">
        <v>100</v>
      </c>
      <c r="C9" s="20">
        <v>100</v>
      </c>
      <c r="D9" s="20">
        <v>100</v>
      </c>
      <c r="E9" s="20">
        <v>100</v>
      </c>
      <c r="F9" s="20"/>
      <c r="G9" s="20"/>
      <c r="H9" s="20"/>
    </row>
    <row r="10" spans="1:8" ht="16.5">
      <c r="A10" s="5" t="s">
        <v>1</v>
      </c>
      <c r="B10" s="7"/>
      <c r="C10" s="7"/>
      <c r="D10" s="7"/>
      <c r="E10" s="7"/>
      <c r="F10" s="7"/>
      <c r="G10" s="7"/>
      <c r="H10" s="7"/>
    </row>
    <row r="11" spans="1:8" ht="16.5">
      <c r="A11" s="5" t="s">
        <v>7</v>
      </c>
      <c r="B11" s="7">
        <v>62.1</v>
      </c>
      <c r="C11" s="171">
        <v>61.9</v>
      </c>
      <c r="D11" s="44">
        <v>62.160846074544096</v>
      </c>
      <c r="E11" s="44">
        <v>62.526561301470657</v>
      </c>
      <c r="F11" s="7">
        <f>E11-B11</f>
        <v>0.42656130147065596</v>
      </c>
      <c r="G11" s="69">
        <f>E11-C11</f>
        <v>0.6265613014706588</v>
      </c>
      <c r="H11" s="7">
        <f>E11-D11</f>
        <v>0.36571522692656089</v>
      </c>
    </row>
    <row r="12" spans="1:8" ht="16.5">
      <c r="A12" s="5" t="s">
        <v>8</v>
      </c>
      <c r="B12" s="7">
        <v>0.05</v>
      </c>
      <c r="C12" s="7">
        <v>0</v>
      </c>
      <c r="D12" s="7" t="s">
        <v>24</v>
      </c>
      <c r="E12" s="7" t="s">
        <v>24</v>
      </c>
      <c r="F12" s="7"/>
      <c r="G12" s="69"/>
      <c r="H12" s="7"/>
    </row>
    <row r="13" spans="1:8" ht="16.5">
      <c r="A13" s="5" t="s">
        <v>9</v>
      </c>
      <c r="B13" s="7">
        <v>14.6</v>
      </c>
      <c r="C13" s="171">
        <v>18.3</v>
      </c>
      <c r="D13" s="44">
        <v>19.3180516422129</v>
      </c>
      <c r="E13" s="44">
        <v>19.677746055891834</v>
      </c>
      <c r="F13" s="7">
        <f t="shared" ref="F13:F16" si="0">E13-B13</f>
        <v>5.0777460558918346</v>
      </c>
      <c r="G13" s="69">
        <f t="shared" ref="G13:G16" si="1">E13-C13</f>
        <v>1.3777460558918335</v>
      </c>
      <c r="H13" s="69">
        <f t="shared" ref="H13" si="2">E13-D13</f>
        <v>0.35969441367893396</v>
      </c>
    </row>
    <row r="14" spans="1:8" ht="16.5">
      <c r="A14" s="5" t="s">
        <v>10</v>
      </c>
      <c r="B14" s="7">
        <v>23.3</v>
      </c>
      <c r="C14" s="171">
        <v>19.7</v>
      </c>
      <c r="D14" s="44">
        <v>18.392364997346199</v>
      </c>
      <c r="E14" s="44">
        <v>17.555457302271375</v>
      </c>
      <c r="F14" s="69">
        <f t="shared" si="0"/>
        <v>-5.744542697728626</v>
      </c>
      <c r="G14" s="69">
        <f t="shared" si="1"/>
        <v>-2.1445426977286246</v>
      </c>
      <c r="H14" s="69">
        <f>E14-D14</f>
        <v>-0.83690769507482443</v>
      </c>
    </row>
    <row r="15" spans="1:8" ht="16.5">
      <c r="A15" s="5" t="s">
        <v>11</v>
      </c>
      <c r="B15" s="6">
        <v>0</v>
      </c>
      <c r="C15" s="7">
        <v>0</v>
      </c>
      <c r="D15" s="6" t="s">
        <v>24</v>
      </c>
      <c r="E15" s="6">
        <v>8.2247599763007939E-2</v>
      </c>
      <c r="F15" s="7"/>
      <c r="G15" s="69"/>
      <c r="H15" s="7"/>
    </row>
    <row r="16" spans="1:8" ht="16.5">
      <c r="A16" s="5" t="s">
        <v>12</v>
      </c>
      <c r="B16" s="21">
        <v>0.05</v>
      </c>
      <c r="C16" s="171">
        <v>0.14000000000000001</v>
      </c>
      <c r="D16" s="45">
        <v>0.128737285896838</v>
      </c>
      <c r="E16" s="45">
        <v>0.15798774060311893</v>
      </c>
      <c r="F16" s="7">
        <f t="shared" si="0"/>
        <v>0.10798774060311893</v>
      </c>
      <c r="G16" s="69">
        <f t="shared" si="1"/>
        <v>1.7987740603118918E-2</v>
      </c>
      <c r="H16" s="21">
        <f>E16-D16</f>
        <v>2.9250454706280932E-2</v>
      </c>
    </row>
    <row r="17" spans="1:8" ht="19.5" customHeight="1">
      <c r="A17" s="17" t="s">
        <v>13</v>
      </c>
      <c r="B17" s="20">
        <v>100</v>
      </c>
      <c r="C17" s="19">
        <v>100</v>
      </c>
      <c r="D17" s="19">
        <v>100</v>
      </c>
      <c r="E17" s="20">
        <v>100</v>
      </c>
      <c r="F17" s="20"/>
      <c r="G17" s="20"/>
      <c r="H17" s="20"/>
    </row>
    <row r="18" spans="1:8" ht="16.5">
      <c r="A18" s="5" t="s">
        <v>1</v>
      </c>
      <c r="B18" s="7"/>
      <c r="C18" s="4"/>
      <c r="D18" s="7"/>
      <c r="E18" s="7"/>
      <c r="F18" s="7"/>
      <c r="G18" s="7"/>
      <c r="H18" s="7"/>
    </row>
    <row r="19" spans="1:8" ht="16.5">
      <c r="A19" s="5" t="s">
        <v>14</v>
      </c>
      <c r="B19" s="7">
        <v>1</v>
      </c>
      <c r="C19" s="42">
        <v>2.2999999999999998</v>
      </c>
      <c r="D19" s="42">
        <v>3.02455647329269</v>
      </c>
      <c r="E19" s="44">
        <v>0.85482181395801793</v>
      </c>
      <c r="F19" s="69">
        <f>E19-B19</f>
        <v>-0.14517818604198207</v>
      </c>
      <c r="G19" s="69">
        <f>E19-C19</f>
        <v>-1.4451781860419819</v>
      </c>
      <c r="H19" s="69">
        <f>E19-D19</f>
        <v>-2.1697346593346722</v>
      </c>
    </row>
    <row r="20" spans="1:8" ht="16.5">
      <c r="A20" s="5" t="s">
        <v>15</v>
      </c>
      <c r="B20" s="7">
        <v>7.3</v>
      </c>
      <c r="C20" s="42">
        <v>8</v>
      </c>
      <c r="D20" s="42">
        <v>8.1359959662801309</v>
      </c>
      <c r="E20" s="44">
        <v>8.8963399094482156</v>
      </c>
      <c r="F20" s="7">
        <f t="shared" ref="F20:F21" si="3">E20-B20</f>
        <v>1.5963399094482158</v>
      </c>
      <c r="G20" s="7">
        <f t="shared" ref="G20:G21" si="4">E20-C20</f>
        <v>0.89633990944821562</v>
      </c>
      <c r="H20" s="69">
        <f t="shared" ref="H20:H21" si="5">E20-D20</f>
        <v>0.76034394316808473</v>
      </c>
    </row>
    <row r="21" spans="1:8" ht="16.5">
      <c r="A21" s="5" t="s">
        <v>16</v>
      </c>
      <c r="B21" s="7">
        <v>91.6</v>
      </c>
      <c r="C21" s="42">
        <v>89.7</v>
      </c>
      <c r="D21" s="42">
        <v>88.839447560427203</v>
      </c>
      <c r="E21" s="44">
        <v>90.248838276593773</v>
      </c>
      <c r="F21" s="69">
        <f t="shared" si="3"/>
        <v>-1.3511617234062214</v>
      </c>
      <c r="G21" s="69">
        <f t="shared" si="4"/>
        <v>0.54883827659377005</v>
      </c>
      <c r="H21" s="69">
        <f t="shared" si="5"/>
        <v>1.4093907161665697</v>
      </c>
    </row>
    <row r="22" spans="1:8" ht="16.5">
      <c r="A22" s="28" t="s">
        <v>17</v>
      </c>
      <c r="B22" s="20">
        <v>100</v>
      </c>
      <c r="C22" s="19">
        <v>100</v>
      </c>
      <c r="D22" s="19">
        <v>100</v>
      </c>
      <c r="E22" s="20">
        <v>100</v>
      </c>
      <c r="F22" s="20"/>
      <c r="G22" s="20"/>
      <c r="H22" s="20"/>
    </row>
    <row r="23" spans="1:8" ht="16.5">
      <c r="A23" s="5" t="s">
        <v>1</v>
      </c>
      <c r="B23" s="7"/>
      <c r="C23" s="4"/>
      <c r="D23" s="7"/>
      <c r="E23" s="7"/>
      <c r="F23" s="7"/>
      <c r="G23" s="7"/>
      <c r="H23" s="7"/>
    </row>
    <row r="24" spans="1:8" ht="16.5">
      <c r="A24" s="5" t="s">
        <v>18</v>
      </c>
      <c r="B24" s="7">
        <v>10.8</v>
      </c>
      <c r="C24" s="47">
        <v>11.5</v>
      </c>
      <c r="D24" s="42">
        <v>12.480910826342599</v>
      </c>
      <c r="E24" s="42">
        <v>12.568853532841873</v>
      </c>
      <c r="F24" s="7">
        <f>E24-B24</f>
        <v>1.768853532841872</v>
      </c>
      <c r="G24" s="7">
        <f>E24-C24</f>
        <v>1.0688535328418727</v>
      </c>
      <c r="H24" s="69">
        <f>E24-D24</f>
        <v>8.7942706499273271E-2</v>
      </c>
    </row>
    <row r="25" spans="1:8" ht="16.5">
      <c r="A25" s="5" t="s">
        <v>19</v>
      </c>
      <c r="B25" s="7">
        <v>89.2</v>
      </c>
      <c r="C25" s="47">
        <v>88.5</v>
      </c>
      <c r="D25" s="42">
        <v>87.519089173657406</v>
      </c>
      <c r="E25" s="42">
        <v>87.431146467158129</v>
      </c>
      <c r="F25" s="69">
        <f>E25-B25</f>
        <v>-1.7688535328418737</v>
      </c>
      <c r="G25" s="69">
        <f>E25-C25</f>
        <v>-1.0688535328418709</v>
      </c>
      <c r="H25" s="74">
        <f>E25-D25</f>
        <v>-8.7942706499276824E-2</v>
      </c>
    </row>
  </sheetData>
  <mergeCells count="1">
    <mergeCell ref="A2:H2"/>
  </mergeCells>
  <pageMargins left="1.0416666666666666E-2" right="1.0416666666666666E-2" top="0.11458333333333333" bottom="0.3645833333333333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>
      <selection activeCell="E13" sqref="E13"/>
    </sheetView>
  </sheetViews>
  <sheetFormatPr defaultRowHeight="15"/>
  <cols>
    <col min="1" max="1" width="67.28515625" customWidth="1"/>
    <col min="2" max="3" width="6.42578125" customWidth="1"/>
    <col min="4" max="4" width="6.7109375" style="34" customWidth="1"/>
    <col min="5" max="5" width="6.85546875" style="34" customWidth="1"/>
    <col min="6" max="6" width="11" customWidth="1"/>
    <col min="7" max="7" width="11.42578125" customWidth="1"/>
    <col min="8" max="8" width="9.5703125" customWidth="1"/>
    <col min="9" max="10" width="9.140625" customWidth="1"/>
  </cols>
  <sheetData>
    <row r="1" spans="1:10" ht="17.25" customHeight="1">
      <c r="A1" s="183" t="s">
        <v>76</v>
      </c>
      <c r="B1" s="183"/>
      <c r="C1" s="183"/>
      <c r="D1" s="36"/>
      <c r="E1" s="36"/>
      <c r="F1" s="11"/>
      <c r="G1" s="11"/>
      <c r="H1" s="11"/>
      <c r="I1" s="11"/>
      <c r="J1" s="11"/>
    </row>
    <row r="2" spans="1:10" s="29" customFormat="1" ht="17.25" customHeight="1">
      <c r="A2" s="22" t="s">
        <v>75</v>
      </c>
      <c r="B2" s="22"/>
      <c r="C2" s="22"/>
      <c r="D2" s="22"/>
      <c r="E2" s="22"/>
      <c r="F2" s="22"/>
      <c r="G2" s="22"/>
      <c r="H2" s="11"/>
      <c r="I2" s="11"/>
      <c r="J2" s="11"/>
    </row>
    <row r="3" spans="1:10" s="29" customFormat="1" ht="17.25" customHeight="1">
      <c r="A3" s="184" t="s">
        <v>142</v>
      </c>
      <c r="B3" s="184"/>
      <c r="C3" s="184"/>
      <c r="D3" s="184"/>
      <c r="E3" s="184"/>
      <c r="F3" s="184"/>
      <c r="G3" s="184"/>
      <c r="H3" s="11"/>
      <c r="I3" s="11"/>
      <c r="J3" s="11"/>
    </row>
    <row r="4" spans="1:10" ht="20.25" customHeight="1">
      <c r="A4" s="22" t="s">
        <v>36</v>
      </c>
      <c r="B4" s="22"/>
      <c r="C4" s="22"/>
      <c r="D4" s="22"/>
      <c r="E4" s="22"/>
      <c r="F4" s="11"/>
      <c r="G4" s="11"/>
      <c r="H4" s="11"/>
      <c r="I4" s="11"/>
      <c r="J4" s="11"/>
    </row>
    <row r="5" spans="1:10" ht="173.25" customHeight="1">
      <c r="A5" s="2"/>
      <c r="B5" s="16" t="s">
        <v>130</v>
      </c>
      <c r="C5" s="16" t="s">
        <v>131</v>
      </c>
      <c r="D5" s="16" t="s">
        <v>56</v>
      </c>
      <c r="E5" s="16" t="s">
        <v>138</v>
      </c>
      <c r="F5" s="16" t="s">
        <v>143</v>
      </c>
      <c r="G5" s="16" t="s">
        <v>144</v>
      </c>
      <c r="H5" s="16" t="s">
        <v>145</v>
      </c>
    </row>
    <row r="6" spans="1:10" ht="42.75" customHeight="1">
      <c r="A6" s="30" t="s">
        <v>20</v>
      </c>
      <c r="B6" s="92">
        <v>4.5999999999999996</v>
      </c>
      <c r="C6" s="92">
        <v>4.9000000000000004</v>
      </c>
      <c r="D6" s="92">
        <v>4.9089643859344596</v>
      </c>
      <c r="E6" s="92">
        <v>5.0528921530970674</v>
      </c>
      <c r="F6" s="91">
        <f>E6-B6</f>
        <v>0.45289215309706776</v>
      </c>
      <c r="G6" s="91">
        <f>E6-C6</f>
        <v>0.15289215309706705</v>
      </c>
      <c r="H6" s="91">
        <f>E6-D6</f>
        <v>0.1439277671626078</v>
      </c>
    </row>
    <row r="7" spans="1:10" ht="34.5" customHeight="1">
      <c r="A7" s="13" t="s">
        <v>57</v>
      </c>
      <c r="B7" s="90">
        <v>1.5</v>
      </c>
      <c r="C7" s="90">
        <v>1.7</v>
      </c>
      <c r="D7" s="90">
        <v>1.7750152714838801</v>
      </c>
      <c r="E7" s="90">
        <v>2.0096886722743865</v>
      </c>
      <c r="F7" s="93">
        <f t="shared" ref="F7:F9" si="0">E7-B7</f>
        <v>0.50968867227438652</v>
      </c>
      <c r="G7" s="94">
        <f t="shared" ref="G7:G9" si="1">E7-C7</f>
        <v>0.30968867227438657</v>
      </c>
      <c r="H7" s="94">
        <f t="shared" ref="H7" si="2">E7-D7</f>
        <v>0.23467340079050647</v>
      </c>
    </row>
    <row r="8" spans="1:10" ht="34.5" customHeight="1">
      <c r="A8" s="13" t="s">
        <v>21</v>
      </c>
      <c r="B8" s="6">
        <v>3.9</v>
      </c>
      <c r="C8" s="6" t="s">
        <v>24</v>
      </c>
      <c r="D8" s="6" t="s">
        <v>24</v>
      </c>
      <c r="E8" s="6">
        <v>0</v>
      </c>
      <c r="F8" s="7" t="s">
        <v>24</v>
      </c>
      <c r="G8" s="7" t="s">
        <v>24</v>
      </c>
      <c r="H8" s="7" t="s">
        <v>24</v>
      </c>
    </row>
    <row r="9" spans="1:10" ht="35.25" customHeight="1">
      <c r="A9" s="13" t="s">
        <v>22</v>
      </c>
      <c r="B9" s="90">
        <v>13.8</v>
      </c>
      <c r="C9" s="90">
        <v>13.7</v>
      </c>
      <c r="D9" s="90">
        <v>13.1541891733832</v>
      </c>
      <c r="E9" s="90">
        <v>13.1547112152202</v>
      </c>
      <c r="F9" s="94">
        <f t="shared" si="0"/>
        <v>-0.64528878477980101</v>
      </c>
      <c r="G9" s="94">
        <f t="shared" si="1"/>
        <v>-0.54528878477979958</v>
      </c>
      <c r="H9" s="94">
        <f>E9-D9</f>
        <v>5.2204183699977591E-4</v>
      </c>
    </row>
    <row r="10" spans="1:10" s="72" customFormat="1" ht="35.25" customHeight="1">
      <c r="A10" s="13" t="s">
        <v>23</v>
      </c>
      <c r="B10" s="90">
        <v>6.9</v>
      </c>
      <c r="C10" s="90">
        <v>6.9</v>
      </c>
      <c r="D10" s="90">
        <v>6.8749550032397702</v>
      </c>
      <c r="E10" s="90">
        <v>6.8749550032397702</v>
      </c>
      <c r="F10" s="94">
        <f t="shared" ref="F10" si="3">E10-B10</f>
        <v>-2.5044996760230198E-2</v>
      </c>
      <c r="G10" s="94">
        <f t="shared" ref="G10" si="4">E10-C10</f>
        <v>-2.5044996760230198E-2</v>
      </c>
      <c r="H10" s="94">
        <f t="shared" ref="H10" si="5">E10-D10</f>
        <v>0</v>
      </c>
    </row>
    <row r="11" spans="1:10" s="72" customFormat="1" ht="35.25" customHeight="1">
      <c r="A11" s="13" t="s">
        <v>72</v>
      </c>
      <c r="B11" s="6" t="s">
        <v>24</v>
      </c>
      <c r="C11" s="6" t="s">
        <v>24</v>
      </c>
      <c r="D11" s="6" t="s">
        <v>24</v>
      </c>
      <c r="E11" s="6">
        <v>1</v>
      </c>
      <c r="F11" s="6" t="s">
        <v>24</v>
      </c>
      <c r="G11" s="6" t="s">
        <v>24</v>
      </c>
      <c r="H11" s="6" t="s">
        <v>24</v>
      </c>
    </row>
    <row r="12" spans="1:10" ht="33" customHeight="1">
      <c r="A12" s="13" t="s">
        <v>73</v>
      </c>
      <c r="B12" s="6" t="s">
        <v>24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</row>
  </sheetData>
  <mergeCells count="2">
    <mergeCell ref="A1:C1"/>
    <mergeCell ref="A3:G3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6" workbookViewId="0">
      <selection activeCell="C9" sqref="C9"/>
    </sheetView>
  </sheetViews>
  <sheetFormatPr defaultRowHeight="15"/>
  <cols>
    <col min="1" max="1" width="37.42578125" customWidth="1"/>
    <col min="2" max="2" width="11.28515625" customWidth="1"/>
    <col min="3" max="3" width="11.140625" customWidth="1"/>
    <col min="4" max="4" width="10.5703125" style="72" customWidth="1"/>
    <col min="5" max="5" width="10.5703125" customWidth="1"/>
    <col min="6" max="6" width="10.140625" customWidth="1"/>
    <col min="7" max="7" width="13.5703125" customWidth="1"/>
    <col min="8" max="8" width="13.28515625" customWidth="1"/>
    <col min="9" max="9" width="14" customWidth="1"/>
  </cols>
  <sheetData>
    <row r="1" spans="1:9" hidden="1"/>
    <row r="2" spans="1:9" hidden="1"/>
    <row r="3" spans="1:9" ht="48.75" customHeight="1">
      <c r="A3" s="185" t="s">
        <v>37</v>
      </c>
      <c r="B3" s="185"/>
      <c r="C3" s="185"/>
      <c r="D3" s="185"/>
      <c r="E3" s="185"/>
      <c r="F3" s="185"/>
      <c r="G3" s="185"/>
      <c r="H3" s="185"/>
      <c r="I3" s="185"/>
    </row>
    <row r="4" spans="1:9" ht="31.5" customHeight="1">
      <c r="A4" s="185" t="s">
        <v>146</v>
      </c>
      <c r="B4" s="185"/>
      <c r="C4" s="185"/>
      <c r="D4" s="185"/>
      <c r="E4" s="185"/>
      <c r="F4" s="185"/>
      <c r="G4" s="185"/>
      <c r="H4" s="185"/>
      <c r="I4" s="185"/>
    </row>
    <row r="5" spans="1:9" ht="16.5">
      <c r="A5" s="46"/>
      <c r="B5" s="46"/>
      <c r="C5" s="46"/>
      <c r="D5" s="46"/>
      <c r="E5" s="46"/>
      <c r="F5" s="46" t="s">
        <v>38</v>
      </c>
      <c r="G5" s="46"/>
      <c r="H5" s="46"/>
      <c r="I5" s="46"/>
    </row>
    <row r="6" spans="1:9" ht="4.5" customHeight="1">
      <c r="A6" s="34"/>
      <c r="B6" s="34"/>
      <c r="C6" s="34"/>
      <c r="E6" s="34"/>
      <c r="F6" s="34"/>
      <c r="G6" s="34"/>
      <c r="H6" s="34"/>
      <c r="I6" s="34"/>
    </row>
    <row r="7" spans="1:9" ht="181.5" customHeight="1">
      <c r="A7" s="16"/>
      <c r="B7" s="16" t="s">
        <v>147</v>
      </c>
      <c r="C7" s="16" t="s">
        <v>148</v>
      </c>
      <c r="D7" s="16" t="s">
        <v>77</v>
      </c>
      <c r="E7" s="16" t="s">
        <v>125</v>
      </c>
      <c r="F7" s="16" t="s">
        <v>149</v>
      </c>
      <c r="G7" s="16" t="s">
        <v>126</v>
      </c>
      <c r="H7" s="16" t="s">
        <v>150</v>
      </c>
      <c r="I7" s="16" t="s">
        <v>127</v>
      </c>
    </row>
    <row r="8" spans="1:9" ht="38.25" customHeight="1">
      <c r="A8" s="71" t="s">
        <v>39</v>
      </c>
      <c r="B8" s="47">
        <v>31.1</v>
      </c>
      <c r="C8" s="42">
        <v>35.200000000000003</v>
      </c>
      <c r="D8" s="42">
        <v>4.1267157799999996</v>
      </c>
      <c r="E8" s="42">
        <v>5.6915419897732296</v>
      </c>
      <c r="F8" s="42">
        <v>6.1088880799999998</v>
      </c>
      <c r="G8" s="42">
        <f>E8/B8*100</f>
        <v>18.300778102164724</v>
      </c>
      <c r="H8" s="42">
        <f>F8/C8*100</f>
        <v>17.354795681818182</v>
      </c>
      <c r="I8" s="42">
        <f>E8/D8*100</f>
        <v>137.919408391465</v>
      </c>
    </row>
    <row r="9" spans="1:9" ht="36.75" customHeight="1">
      <c r="A9" s="71" t="s">
        <v>40</v>
      </c>
      <c r="B9" s="42">
        <v>43.3</v>
      </c>
      <c r="C9" s="53">
        <v>54</v>
      </c>
      <c r="D9" s="42">
        <v>8.3077294733265798</v>
      </c>
      <c r="E9" s="42">
        <v>6.1964158953079798</v>
      </c>
      <c r="F9" s="42">
        <v>11.408634040000001</v>
      </c>
      <c r="G9" s="42">
        <f>E9/B9*100</f>
        <v>14.310429319417969</v>
      </c>
      <c r="H9" s="42">
        <f t="shared" ref="H9:H10" si="0">F9/C9*100</f>
        <v>21.127100074074075</v>
      </c>
      <c r="I9" s="42">
        <f t="shared" ref="I9:I10" si="1">E9/D9*100</f>
        <v>74.586153957018681</v>
      </c>
    </row>
    <row r="10" spans="1:9" ht="42" customHeight="1">
      <c r="A10" s="71" t="s">
        <v>41</v>
      </c>
      <c r="B10" s="47">
        <v>101.6</v>
      </c>
      <c r="C10" s="42">
        <v>207.1</v>
      </c>
      <c r="D10" s="42">
        <v>13.837799612</v>
      </c>
      <c r="E10" s="42">
        <v>16.656071591</v>
      </c>
      <c r="F10" s="42">
        <v>31.826350610000002</v>
      </c>
      <c r="G10" s="42">
        <f t="shared" ref="G10" si="2">E10/B10*100</f>
        <v>16.393771250984251</v>
      </c>
      <c r="H10" s="42">
        <f t="shared" si="0"/>
        <v>15.367624630613234</v>
      </c>
      <c r="I10" s="42">
        <f t="shared" si="1"/>
        <v>120.36647485887875</v>
      </c>
    </row>
    <row r="11" spans="1:9">
      <c r="A11" s="34"/>
      <c r="B11" s="34"/>
      <c r="C11" s="34"/>
      <c r="E11" s="34"/>
      <c r="F11" s="34"/>
      <c r="G11" s="34"/>
      <c r="H11" s="34"/>
      <c r="I11" s="34"/>
    </row>
    <row r="12" spans="1:9" ht="39.75" customHeight="1">
      <c r="A12" s="186" t="s">
        <v>42</v>
      </c>
      <c r="B12" s="186"/>
      <c r="C12" s="186"/>
      <c r="D12" s="186"/>
      <c r="E12" s="186"/>
      <c r="F12" s="186"/>
      <c r="G12" s="186"/>
      <c r="H12" s="186"/>
      <c r="I12" s="186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F16"/>
  <sheetViews>
    <sheetView tabSelected="1" view="pageLayout" topLeftCell="A7" workbookViewId="0">
      <selection activeCell="B15" activeCellId="1" sqref="B13:C13 B15:C15"/>
    </sheetView>
  </sheetViews>
  <sheetFormatPr defaultRowHeight="15"/>
  <cols>
    <col min="1" max="1" width="60" customWidth="1"/>
    <col min="2" max="2" width="11" customWidth="1"/>
    <col min="3" max="3" width="11.5703125" customWidth="1"/>
    <col min="4" max="4" width="11.7109375" customWidth="1"/>
    <col min="5" max="5" width="16.42578125" customWidth="1"/>
    <col min="6" max="6" width="18.140625" customWidth="1"/>
  </cols>
  <sheetData>
    <row r="4" spans="1:6" ht="16.5">
      <c r="A4" s="188" t="s">
        <v>69</v>
      </c>
      <c r="B4" s="188"/>
      <c r="C4" s="188"/>
      <c r="D4" s="188"/>
      <c r="E4" s="188"/>
      <c r="F4" s="188"/>
    </row>
    <row r="5" spans="1:6" ht="30" customHeight="1">
      <c r="A5" s="187" t="s">
        <v>74</v>
      </c>
      <c r="B5" s="187"/>
      <c r="C5" s="187"/>
      <c r="D5" s="187"/>
      <c r="E5" s="187"/>
      <c r="F5" s="187"/>
    </row>
    <row r="8" spans="1:6" ht="105.75" customHeight="1">
      <c r="A8" s="77"/>
      <c r="B8" s="78" t="s">
        <v>130</v>
      </c>
      <c r="C8" s="78" t="s">
        <v>131</v>
      </c>
      <c r="D8" s="78" t="s">
        <v>56</v>
      </c>
      <c r="E8" s="78" t="s">
        <v>138</v>
      </c>
      <c r="F8" s="79" t="s">
        <v>70</v>
      </c>
    </row>
    <row r="9" spans="1:6" ht="21.75" customHeight="1">
      <c r="A9" s="80" t="s">
        <v>59</v>
      </c>
      <c r="B9" s="84"/>
      <c r="C9" s="84"/>
      <c r="D9" s="81"/>
      <c r="E9" s="81"/>
      <c r="F9" s="83"/>
    </row>
    <row r="10" spans="1:6" ht="38.25" customHeight="1">
      <c r="A10" s="86" t="s">
        <v>68</v>
      </c>
      <c r="B10" s="88">
        <v>9.5</v>
      </c>
      <c r="C10" s="88">
        <v>9.2866130955742907</v>
      </c>
      <c r="D10" s="88">
        <v>9.2252685835534294</v>
      </c>
      <c r="E10" s="88">
        <v>9.1</v>
      </c>
      <c r="F10" s="87" t="s">
        <v>60</v>
      </c>
    </row>
    <row r="11" spans="1:6" ht="44.25" customHeight="1">
      <c r="A11" s="86" t="s">
        <v>67</v>
      </c>
      <c r="B11" s="7" t="s">
        <v>24</v>
      </c>
      <c r="C11" s="7" t="s">
        <v>24</v>
      </c>
      <c r="D11" s="88">
        <v>6.1692064844979599</v>
      </c>
      <c r="E11" s="88">
        <v>5.5</v>
      </c>
      <c r="F11" s="87" t="s">
        <v>61</v>
      </c>
    </row>
    <row r="12" spans="1:6" ht="17.25">
      <c r="A12" s="82" t="s">
        <v>62</v>
      </c>
      <c r="B12" s="83"/>
      <c r="C12" s="83"/>
      <c r="D12" s="85"/>
      <c r="E12" s="85"/>
      <c r="F12" s="83"/>
    </row>
    <row r="13" spans="1:6" ht="38.25" customHeight="1">
      <c r="A13" s="86" t="s">
        <v>63</v>
      </c>
      <c r="B13" s="88">
        <v>83.1</v>
      </c>
      <c r="C13" s="88">
        <v>80.3</v>
      </c>
      <c r="D13" s="88">
        <v>79.099999999999994</v>
      </c>
      <c r="E13" s="88">
        <v>78.230580958304088</v>
      </c>
      <c r="F13" s="87" t="s">
        <v>64</v>
      </c>
    </row>
    <row r="14" spans="1:6" ht="17.25">
      <c r="A14" s="82" t="s">
        <v>65</v>
      </c>
      <c r="B14" s="83"/>
      <c r="C14" s="83"/>
      <c r="D14" s="85"/>
      <c r="E14" s="85"/>
      <c r="F14" s="83"/>
    </row>
    <row r="15" spans="1:6" ht="24.75" customHeight="1">
      <c r="A15" s="86" t="s">
        <v>71</v>
      </c>
      <c r="B15" s="88">
        <v>16.899999999999999</v>
      </c>
      <c r="C15" s="88">
        <v>19.7</v>
      </c>
      <c r="D15" s="88">
        <v>20.901552884087099</v>
      </c>
      <c r="E15" s="164">
        <v>21.784530685861998</v>
      </c>
      <c r="F15" s="87" t="s">
        <v>66</v>
      </c>
    </row>
    <row r="16" spans="1:6">
      <c r="B16" s="192"/>
      <c r="C16" s="192"/>
      <c r="D16" s="192"/>
      <c r="E16" s="192"/>
    </row>
  </sheetData>
  <mergeCells count="2">
    <mergeCell ref="A5:F5"/>
    <mergeCell ref="A4:F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topLeftCell="A10" workbookViewId="0">
      <selection activeCell="D14" sqref="D14"/>
    </sheetView>
  </sheetViews>
  <sheetFormatPr defaultRowHeight="15"/>
  <cols>
    <col min="1" max="1" width="72.7109375" customWidth="1"/>
    <col min="2" max="2" width="17.28515625" customWidth="1"/>
    <col min="3" max="3" width="17" customWidth="1"/>
    <col min="4" max="4" width="17.85546875" customWidth="1"/>
    <col min="5" max="5" width="17.28515625" customWidth="1"/>
  </cols>
  <sheetData>
    <row r="1" spans="1:5" ht="17.25">
      <c r="A1" s="183" t="s">
        <v>69</v>
      </c>
      <c r="B1" s="183"/>
      <c r="C1" s="183"/>
      <c r="D1" s="183"/>
      <c r="E1" s="183"/>
    </row>
    <row r="2" spans="1:5" ht="17.25">
      <c r="A2" s="189" t="s">
        <v>128</v>
      </c>
      <c r="B2" s="189"/>
      <c r="C2" s="189"/>
      <c r="D2" s="189"/>
      <c r="E2" s="189"/>
    </row>
    <row r="3" spans="1:5">
      <c r="A3" s="72"/>
      <c r="B3" s="72"/>
      <c r="C3" s="95" t="s">
        <v>78</v>
      </c>
      <c r="D3" s="72"/>
      <c r="E3" s="72"/>
    </row>
    <row r="4" spans="1:5" ht="53.25" customHeight="1">
      <c r="A4" s="96"/>
      <c r="B4" s="83" t="s">
        <v>151</v>
      </c>
      <c r="C4" s="83" t="s">
        <v>152</v>
      </c>
      <c r="D4" s="83" t="s">
        <v>154</v>
      </c>
      <c r="E4" s="83" t="s">
        <v>153</v>
      </c>
    </row>
    <row r="5" spans="1:5" ht="21.75" customHeight="1">
      <c r="A5" s="97" t="s">
        <v>79</v>
      </c>
      <c r="B5" s="98">
        <v>164.59</v>
      </c>
      <c r="C5" s="98">
        <v>178.3</v>
      </c>
      <c r="D5" s="98">
        <v>53.87</v>
      </c>
      <c r="E5" s="98">
        <v>100</v>
      </c>
    </row>
    <row r="6" spans="1:5" ht="18" customHeight="1">
      <c r="A6" s="99" t="s">
        <v>80</v>
      </c>
      <c r="B6" s="100"/>
      <c r="C6" s="100"/>
      <c r="D6" s="100"/>
      <c r="E6" s="101"/>
    </row>
    <row r="7" spans="1:5" ht="19.5" customHeight="1">
      <c r="A7" s="102" t="s">
        <v>81</v>
      </c>
      <c r="B7" s="103">
        <v>-1.51</v>
      </c>
      <c r="C7" s="103">
        <v>104.8</v>
      </c>
      <c r="D7" s="103">
        <v>31.8162032639</v>
      </c>
      <c r="E7" s="98">
        <v>58.879060403324999</v>
      </c>
    </row>
    <row r="8" spans="1:5" ht="16.5" customHeight="1">
      <c r="A8" s="99" t="s">
        <v>80</v>
      </c>
      <c r="B8" s="100"/>
      <c r="C8" s="100"/>
      <c r="D8" s="100"/>
      <c r="E8" s="104"/>
    </row>
    <row r="9" spans="1:5" ht="34.5">
      <c r="A9" s="105" t="s">
        <v>82</v>
      </c>
      <c r="B9" s="100">
        <v>-69</v>
      </c>
      <c r="C9" s="101">
        <v>104.8</v>
      </c>
      <c r="D9" s="104">
        <v>31.85</v>
      </c>
      <c r="E9" s="106"/>
    </row>
    <row r="10" spans="1:5" ht="17.25">
      <c r="A10" s="107" t="s">
        <v>83</v>
      </c>
      <c r="B10" s="100"/>
      <c r="C10" s="100"/>
      <c r="D10" s="100"/>
      <c r="E10" s="100"/>
    </row>
    <row r="11" spans="1:5" ht="17.25">
      <c r="A11" s="108" t="s">
        <v>84</v>
      </c>
      <c r="B11" s="100">
        <f>75.44+7</f>
        <v>82.44</v>
      </c>
      <c r="C11" s="101">
        <f>141.1+38.2</f>
        <v>179.3</v>
      </c>
      <c r="D11" s="104">
        <v>158.3372435629</v>
      </c>
      <c r="E11" s="106"/>
    </row>
    <row r="12" spans="1:5" ht="17.25">
      <c r="A12" s="108" t="s">
        <v>85</v>
      </c>
      <c r="B12" s="109">
        <f>-78.63+(-4.4)</f>
        <v>-83.03</v>
      </c>
      <c r="C12" s="101">
        <f>-63.1+(-11.4)</f>
        <v>-74.5</v>
      </c>
      <c r="D12" s="101">
        <v>-126.52104029900001</v>
      </c>
      <c r="E12" s="106"/>
    </row>
    <row r="13" spans="1:5" ht="17.25">
      <c r="A13" s="110" t="s">
        <v>86</v>
      </c>
      <c r="B13" s="109">
        <v>-0.82</v>
      </c>
      <c r="C13" s="98"/>
      <c r="D13" s="104"/>
      <c r="E13" s="101"/>
    </row>
    <row r="14" spans="1:5" ht="17.25">
      <c r="A14" s="102" t="s">
        <v>87</v>
      </c>
      <c r="B14" s="103">
        <f>161.8+4.3</f>
        <v>166.10000000000002</v>
      </c>
      <c r="C14" s="103">
        <f>55.8+17.6</f>
        <v>73.400000000000006</v>
      </c>
      <c r="D14" s="103">
        <v>22.2203303457689</v>
      </c>
      <c r="E14" s="103">
        <v>22.2203303457689</v>
      </c>
    </row>
    <row r="15" spans="1:5" ht="17.25">
      <c r="A15" s="99" t="s">
        <v>80</v>
      </c>
      <c r="B15" s="103"/>
      <c r="C15" s="100"/>
      <c r="D15" s="100"/>
      <c r="E15" s="101"/>
    </row>
    <row r="16" spans="1:5" ht="17.25">
      <c r="A16" s="105" t="s">
        <v>88</v>
      </c>
      <c r="B16" s="101">
        <f>26.14+4.3</f>
        <v>30.44</v>
      </c>
      <c r="C16" s="101">
        <f>55.8+17.6</f>
        <v>73.400000000000006</v>
      </c>
      <c r="D16" s="101">
        <v>22.2203303457689</v>
      </c>
      <c r="E16" s="106"/>
    </row>
    <row r="17" spans="1:5" ht="17.25">
      <c r="A17" s="107" t="s">
        <v>83</v>
      </c>
      <c r="B17" s="103"/>
      <c r="C17" s="100"/>
      <c r="D17" s="100"/>
      <c r="E17" s="101"/>
    </row>
    <row r="18" spans="1:5" ht="17.25">
      <c r="A18" s="108" t="s">
        <v>89</v>
      </c>
      <c r="B18" s="101">
        <f>41.2+7.3</f>
        <v>48.5</v>
      </c>
      <c r="C18" s="101">
        <f>77.3+21.7</f>
        <v>99</v>
      </c>
      <c r="D18" s="101">
        <v>56.429293907036005</v>
      </c>
      <c r="E18" s="106"/>
    </row>
    <row r="19" spans="1:5" ht="17.25">
      <c r="A19" s="99" t="s">
        <v>80</v>
      </c>
      <c r="B19" s="101"/>
      <c r="C19" s="100"/>
      <c r="D19" s="100"/>
      <c r="E19" s="101"/>
    </row>
    <row r="20" spans="1:5" ht="17.25">
      <c r="A20" s="111" t="s">
        <v>90</v>
      </c>
      <c r="B20" s="101">
        <f>41.2+7.3</f>
        <v>48.5</v>
      </c>
      <c r="C20" s="101">
        <f>77.2+21.7</f>
        <v>98.9</v>
      </c>
      <c r="D20" s="101">
        <v>56.429293907035998</v>
      </c>
      <c r="E20" s="106"/>
    </row>
    <row r="21" spans="1:5" ht="17.25">
      <c r="A21" s="111" t="s">
        <v>91</v>
      </c>
      <c r="B21" s="109"/>
      <c r="C21" s="100"/>
      <c r="D21" s="101">
        <v>0</v>
      </c>
      <c r="E21" s="101"/>
    </row>
    <row r="22" spans="1:5" ht="17.25">
      <c r="A22" s="108" t="s">
        <v>92</v>
      </c>
      <c r="B22" s="109">
        <f>-15.07+(-3)</f>
        <v>-18.07</v>
      </c>
      <c r="C22" s="101">
        <f>-21.5+(-4.1)</f>
        <v>-25.6</v>
      </c>
      <c r="D22" s="101">
        <v>-34.208963561267097</v>
      </c>
      <c r="E22" s="106"/>
    </row>
    <row r="23" spans="1:5" ht="34.5">
      <c r="A23" s="105" t="s">
        <v>93</v>
      </c>
      <c r="B23" s="101">
        <v>135.66999999999999</v>
      </c>
      <c r="C23" s="104">
        <v>0</v>
      </c>
      <c r="D23" s="104">
        <v>0</v>
      </c>
      <c r="E23" s="106"/>
    </row>
    <row r="24" spans="1:5" ht="16.5" customHeight="1">
      <c r="A24" s="107" t="s">
        <v>83</v>
      </c>
      <c r="B24" s="103"/>
      <c r="C24" s="100"/>
      <c r="D24" s="100"/>
      <c r="E24" s="100"/>
    </row>
    <row r="25" spans="1:5" ht="17.25">
      <c r="A25" s="108" t="s">
        <v>84</v>
      </c>
      <c r="B25" s="101">
        <v>229.88</v>
      </c>
      <c r="C25" s="112">
        <v>0</v>
      </c>
      <c r="D25" s="112">
        <v>0</v>
      </c>
      <c r="E25" s="106"/>
    </row>
    <row r="26" spans="1:5" ht="17.25">
      <c r="A26" s="113" t="s">
        <v>85</v>
      </c>
      <c r="B26" s="109">
        <v>-94.2</v>
      </c>
      <c r="C26" s="112">
        <v>0</v>
      </c>
      <c r="D26" s="112">
        <v>0</v>
      </c>
      <c r="E26" s="106"/>
    </row>
    <row r="27" spans="1:5">
      <c r="A27" s="114" t="s">
        <v>94</v>
      </c>
      <c r="B27" s="72"/>
      <c r="C27" s="72"/>
      <c r="D27" s="72"/>
      <c r="E27" s="72"/>
    </row>
    <row r="28" spans="1:5" ht="33" customHeight="1">
      <c r="A28" s="190" t="s">
        <v>95</v>
      </c>
      <c r="B28" s="190"/>
      <c r="C28" s="190"/>
      <c r="D28" s="190"/>
      <c r="E28" s="190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12" activeCellId="1" sqref="B8:D8 B12:D12"/>
    </sheetView>
  </sheetViews>
  <sheetFormatPr defaultRowHeight="15"/>
  <cols>
    <col min="1" max="1" width="61" customWidth="1"/>
    <col min="2" max="2" width="13.28515625" customWidth="1"/>
    <col min="3" max="3" width="14" customWidth="1"/>
    <col min="4" max="4" width="13" customWidth="1"/>
    <col min="5" max="6" width="13.28515625" customWidth="1"/>
  </cols>
  <sheetData>
    <row r="1" spans="1:6" ht="16.5">
      <c r="A1" s="185" t="s">
        <v>69</v>
      </c>
      <c r="B1" s="185"/>
      <c r="C1" s="185"/>
      <c r="D1" s="185"/>
      <c r="E1" s="185"/>
      <c r="F1" s="185"/>
    </row>
    <row r="2" spans="1:6" ht="36.75" customHeight="1">
      <c r="A2" s="189" t="s">
        <v>156</v>
      </c>
      <c r="B2" s="189"/>
      <c r="C2" s="189"/>
      <c r="D2" s="189"/>
      <c r="E2" s="189"/>
      <c r="F2" s="189"/>
    </row>
    <row r="3" spans="1:6">
      <c r="A3" s="72"/>
      <c r="B3" s="72"/>
      <c r="C3" s="72"/>
      <c r="D3" s="95" t="s">
        <v>78</v>
      </c>
      <c r="E3" s="72"/>
      <c r="F3" s="72"/>
    </row>
    <row r="4" spans="1:6">
      <c r="A4" s="72"/>
      <c r="B4" s="72"/>
      <c r="C4" s="72"/>
      <c r="D4" s="72"/>
      <c r="E4" s="72"/>
      <c r="F4" s="72"/>
    </row>
    <row r="5" spans="1:6" ht="69">
      <c r="A5" s="96"/>
      <c r="B5" s="83" t="s">
        <v>151</v>
      </c>
      <c r="C5" s="83" t="s">
        <v>152</v>
      </c>
      <c r="D5" s="83" t="s">
        <v>154</v>
      </c>
      <c r="E5" s="83" t="s">
        <v>153</v>
      </c>
      <c r="F5" s="83" t="s">
        <v>155</v>
      </c>
    </row>
    <row r="6" spans="1:6" ht="17.25">
      <c r="A6" s="115" t="s">
        <v>96</v>
      </c>
      <c r="B6" s="116">
        <f>42.49+16.4</f>
        <v>58.89</v>
      </c>
      <c r="C6" s="116">
        <f>55.5+17.8</f>
        <v>73.3</v>
      </c>
      <c r="D6" s="116">
        <v>90.569137038399901</v>
      </c>
      <c r="E6" s="116">
        <v>100</v>
      </c>
      <c r="F6" s="116">
        <v>20.445177247823999</v>
      </c>
    </row>
    <row r="7" spans="1:6" ht="17.25">
      <c r="A7" s="124" t="s">
        <v>80</v>
      </c>
      <c r="B7" s="100"/>
      <c r="C7" s="100"/>
      <c r="D7" s="117"/>
      <c r="E7" s="117"/>
      <c r="F7" s="117"/>
    </row>
    <row r="8" spans="1:6" ht="17.25">
      <c r="A8" s="118" t="s">
        <v>97</v>
      </c>
      <c r="B8" s="119">
        <f>22.62+0.3</f>
        <v>22.92</v>
      </c>
      <c r="C8" s="120">
        <f>25.2+0.2</f>
        <v>25.4</v>
      </c>
      <c r="D8" s="120">
        <v>38</v>
      </c>
      <c r="E8" s="121">
        <v>41.9</v>
      </c>
      <c r="F8" s="121">
        <v>1.9127694344999999</v>
      </c>
    </row>
    <row r="9" spans="1:6" ht="17.25">
      <c r="A9" s="124" t="s">
        <v>80</v>
      </c>
      <c r="B9" s="100"/>
      <c r="C9" s="100"/>
      <c r="D9" s="117"/>
      <c r="E9" s="117"/>
      <c r="F9" s="117"/>
    </row>
    <row r="10" spans="1:6" s="72" customFormat="1" ht="34.5">
      <c r="A10" s="122" t="s">
        <v>98</v>
      </c>
      <c r="B10" s="100">
        <f>22.58+0.3</f>
        <v>22.88</v>
      </c>
      <c r="C10" s="117">
        <f>25.2+0.2</f>
        <v>25.4</v>
      </c>
      <c r="D10" s="120">
        <v>38</v>
      </c>
      <c r="E10" s="117">
        <v>41.9</v>
      </c>
      <c r="F10" s="121">
        <v>1.9127694344999999</v>
      </c>
    </row>
    <row r="11" spans="1:6" ht="17.25">
      <c r="A11" s="123" t="s">
        <v>99</v>
      </c>
      <c r="B11" s="100">
        <f>0.04+0.003</f>
        <v>4.3000000000000003E-2</v>
      </c>
      <c r="C11" s="116"/>
      <c r="D11" s="120"/>
      <c r="E11" s="106"/>
      <c r="F11" s="120"/>
    </row>
    <row r="12" spans="1:6" ht="17.25">
      <c r="A12" s="118" t="s">
        <v>100</v>
      </c>
      <c r="B12" s="119">
        <f>19.87+16.2</f>
        <v>36.07</v>
      </c>
      <c r="C12" s="120">
        <f>30.2+17.5</f>
        <v>47.7</v>
      </c>
      <c r="D12" s="120">
        <v>52.6</v>
      </c>
      <c r="E12" s="160">
        <v>58.1</v>
      </c>
      <c r="F12" s="160">
        <v>18.532407813323999</v>
      </c>
    </row>
    <row r="13" spans="1:6" ht="17.25">
      <c r="A13" s="124" t="s">
        <v>80</v>
      </c>
      <c r="B13" s="100"/>
      <c r="C13" s="100"/>
      <c r="D13" s="117"/>
      <c r="E13" s="117"/>
      <c r="F13" s="117"/>
    </row>
    <row r="14" spans="1:6" s="72" customFormat="1" ht="34.5">
      <c r="A14" s="123" t="s">
        <v>101</v>
      </c>
      <c r="B14" s="100">
        <f>11.29+1.6</f>
        <v>12.889999999999999</v>
      </c>
      <c r="C14" s="117">
        <f>14.7+2</f>
        <v>16.7</v>
      </c>
      <c r="D14" s="101">
        <v>21.3</v>
      </c>
      <c r="E14" s="117">
        <v>23.5</v>
      </c>
      <c r="F14" s="117">
        <v>2.9039210357240002</v>
      </c>
    </row>
    <row r="15" spans="1:6" s="72" customFormat="1" ht="34.5">
      <c r="A15" s="125" t="s">
        <v>102</v>
      </c>
      <c r="B15" s="100">
        <f>8.573+14.6</f>
        <v>23.173000000000002</v>
      </c>
      <c r="C15" s="117">
        <v>15.63</v>
      </c>
      <c r="D15" s="112">
        <v>15.628486777599999</v>
      </c>
      <c r="E15" s="117">
        <v>34.5</v>
      </c>
      <c r="F15" s="117">
        <v>15.628486777599999</v>
      </c>
    </row>
    <row r="16" spans="1:6" ht="17.25">
      <c r="A16" s="126" t="s">
        <v>103</v>
      </c>
      <c r="B16" s="127"/>
      <c r="C16" s="127"/>
      <c r="D16" s="127"/>
      <c r="E16" s="172"/>
      <c r="F16" s="127"/>
    </row>
    <row r="17" spans="1:6">
      <c r="A17" s="72"/>
      <c r="B17" s="72"/>
      <c r="C17" s="72"/>
      <c r="D17" s="72"/>
      <c r="E17" s="72"/>
      <c r="F17" s="72"/>
    </row>
    <row r="18" spans="1:6" ht="34.5" customHeight="1">
      <c r="A18" s="190" t="s">
        <v>95</v>
      </c>
      <c r="B18" s="190"/>
      <c r="C18" s="190"/>
      <c r="D18" s="190"/>
      <c r="E18" s="190"/>
      <c r="F18" s="190"/>
    </row>
  </sheetData>
  <mergeCells count="3">
    <mergeCell ref="A1:F1"/>
    <mergeCell ref="A2:F2"/>
    <mergeCell ref="A18:F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3" sqref="E13"/>
    </sheetView>
  </sheetViews>
  <sheetFormatPr defaultRowHeight="15"/>
  <cols>
    <col min="1" max="1" width="68.42578125" customWidth="1"/>
    <col min="2" max="2" width="16.28515625" customWidth="1"/>
    <col min="3" max="3" width="16" customWidth="1"/>
    <col min="4" max="4" width="15.42578125" customWidth="1"/>
    <col min="5" max="5" width="14.7109375" customWidth="1"/>
  </cols>
  <sheetData>
    <row r="1" spans="1:5" ht="17.25">
      <c r="A1" s="187" t="s">
        <v>69</v>
      </c>
      <c r="B1" s="187"/>
      <c r="C1" s="187"/>
      <c r="D1" s="187"/>
      <c r="E1" s="187"/>
    </row>
    <row r="2" spans="1:5" ht="17.25">
      <c r="A2" s="191" t="s">
        <v>157</v>
      </c>
      <c r="B2" s="191"/>
      <c r="C2" s="191"/>
      <c r="D2" s="191"/>
      <c r="E2" s="191"/>
    </row>
    <row r="3" spans="1:5">
      <c r="A3" s="72"/>
      <c r="B3" s="72"/>
      <c r="C3" s="72"/>
      <c r="D3" s="72"/>
      <c r="E3" s="72"/>
    </row>
    <row r="4" spans="1:5" ht="17.25">
      <c r="A4" s="96"/>
      <c r="B4" s="83" t="s">
        <v>130</v>
      </c>
      <c r="C4" s="83" t="s">
        <v>131</v>
      </c>
      <c r="D4" s="83" t="s">
        <v>56</v>
      </c>
      <c r="E4" s="83" t="s">
        <v>138</v>
      </c>
    </row>
    <row r="5" spans="1:5" ht="24.75" customHeight="1">
      <c r="A5" s="132" t="s">
        <v>104</v>
      </c>
      <c r="B5" s="128">
        <v>298.39717999999999</v>
      </c>
      <c r="C5" s="128">
        <v>441.501081</v>
      </c>
      <c r="D5" s="128">
        <v>508.33326899999997</v>
      </c>
      <c r="E5" s="128">
        <v>536.28385400000002</v>
      </c>
    </row>
    <row r="6" spans="1:5" ht="21.75" customHeight="1">
      <c r="A6" s="133" t="s">
        <v>105</v>
      </c>
      <c r="B6" s="155">
        <v>100</v>
      </c>
      <c r="C6" s="155">
        <v>100</v>
      </c>
      <c r="D6" s="155">
        <v>100</v>
      </c>
      <c r="E6" s="155">
        <v>100</v>
      </c>
    </row>
    <row r="7" spans="1:5" ht="17.25">
      <c r="A7" s="133" t="s">
        <v>80</v>
      </c>
      <c r="B7" s="129"/>
      <c r="C7" s="129"/>
      <c r="D7" s="129"/>
      <c r="E7" s="129"/>
    </row>
    <row r="8" spans="1:5" ht="17.25">
      <c r="A8" s="130" t="s">
        <v>106</v>
      </c>
      <c r="B8" s="166">
        <v>6.83283937200747</v>
      </c>
      <c r="C8" s="163">
        <v>12.3644091371998</v>
      </c>
      <c r="D8" s="157">
        <v>15.5</v>
      </c>
      <c r="E8" s="162">
        <v>4.2127503618634004</v>
      </c>
    </row>
    <row r="9" spans="1:5" ht="17.25">
      <c r="A9" s="130" t="s">
        <v>107</v>
      </c>
      <c r="B9" s="166">
        <v>50.152786296438897</v>
      </c>
      <c r="C9" s="163">
        <v>43.719827494601297</v>
      </c>
      <c r="D9" s="157">
        <v>41.8</v>
      </c>
      <c r="E9" s="162">
        <v>44.802208607981001</v>
      </c>
    </row>
    <row r="10" spans="1:5" ht="17.25">
      <c r="A10" s="130" t="s">
        <v>108</v>
      </c>
      <c r="B10" s="166">
        <v>42.680677478252299</v>
      </c>
      <c r="C10" s="163">
        <v>43.523248813970604</v>
      </c>
      <c r="D10" s="157">
        <v>42.2</v>
      </c>
      <c r="E10" s="163">
        <v>50.545738573363799</v>
      </c>
    </row>
    <row r="11" spans="1:5" ht="17.25">
      <c r="A11" s="130" t="s">
        <v>109</v>
      </c>
      <c r="B11" s="166">
        <v>0.33369685330136201</v>
      </c>
      <c r="C11" s="163">
        <v>0.392514554228237</v>
      </c>
      <c r="D11" s="156">
        <v>0.4</v>
      </c>
      <c r="E11" s="163">
        <v>0.53930245679184696</v>
      </c>
    </row>
    <row r="12" spans="1:5" ht="36" customHeight="1">
      <c r="A12" s="133" t="s">
        <v>110</v>
      </c>
      <c r="B12" s="158">
        <v>13.829775705551899</v>
      </c>
      <c r="C12" s="165">
        <v>13.680035870105399</v>
      </c>
      <c r="D12" s="157">
        <v>13.154199999999999</v>
      </c>
      <c r="E12" s="161">
        <v>13.1547112152202</v>
      </c>
    </row>
    <row r="13" spans="1:5" ht="22.5" customHeight="1">
      <c r="A13" s="133" t="s">
        <v>111</v>
      </c>
      <c r="B13" s="131">
        <v>1914.7563472751301</v>
      </c>
      <c r="C13" s="131">
        <v>2202.2263750810598</v>
      </c>
      <c r="D13" s="131">
        <v>2208.3267577672555</v>
      </c>
      <c r="E13" s="131">
        <v>2850.7858286443957</v>
      </c>
    </row>
    <row r="14" spans="1:5">
      <c r="A14" s="72"/>
      <c r="B14" s="72"/>
      <c r="C14" s="72"/>
      <c r="D14" s="72"/>
      <c r="E14" s="72"/>
    </row>
    <row r="15" spans="1:5" ht="33.75" customHeight="1">
      <c r="A15" s="190" t="s">
        <v>95</v>
      </c>
      <c r="B15" s="190"/>
      <c r="C15" s="190"/>
      <c r="D15" s="190"/>
      <c r="E15" s="190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0" activeCellId="1" sqref="B10:C10 E10"/>
    </sheetView>
  </sheetViews>
  <sheetFormatPr defaultRowHeight="15"/>
  <cols>
    <col min="1" max="1" width="56.5703125" customWidth="1"/>
    <col min="2" max="2" width="17.7109375" customWidth="1"/>
    <col min="3" max="3" width="17.85546875" customWidth="1"/>
    <col min="4" max="4" width="18.140625" customWidth="1"/>
    <col min="5" max="5" width="16.85546875" customWidth="1"/>
  </cols>
  <sheetData>
    <row r="1" spans="1:5" ht="17.25">
      <c r="A1" s="187" t="s">
        <v>69</v>
      </c>
      <c r="B1" s="187"/>
      <c r="C1" s="187"/>
      <c r="D1" s="187"/>
      <c r="E1" s="187"/>
    </row>
    <row r="2" spans="1:5" ht="37.5" customHeight="1">
      <c r="A2" s="191" t="s">
        <v>158</v>
      </c>
      <c r="B2" s="191"/>
      <c r="C2" s="191"/>
      <c r="D2" s="191"/>
      <c r="E2" s="191"/>
    </row>
    <row r="3" spans="1:5" ht="17.25">
      <c r="A3" s="75"/>
      <c r="B3" s="75"/>
      <c r="C3" s="75"/>
      <c r="D3" s="75"/>
      <c r="E3" s="75"/>
    </row>
    <row r="4" spans="1:5" ht="17.25">
      <c r="A4" s="96"/>
      <c r="B4" s="100" t="s">
        <v>130</v>
      </c>
      <c r="C4" s="100" t="s">
        <v>131</v>
      </c>
      <c r="D4" s="100" t="s">
        <v>56</v>
      </c>
      <c r="E4" s="100" t="s">
        <v>138</v>
      </c>
    </row>
    <row r="5" spans="1:5" ht="34.5">
      <c r="A5" s="134" t="s">
        <v>112</v>
      </c>
      <c r="B5" s="159">
        <v>2671.1024457937542</v>
      </c>
      <c r="C5" s="159">
        <v>3152.6752251799071</v>
      </c>
      <c r="D5" s="173">
        <v>3379.9525870887901</v>
      </c>
      <c r="E5" s="159">
        <v>3561.9159408507071</v>
      </c>
    </row>
    <row r="6" spans="1:5" ht="17.25">
      <c r="A6" s="135" t="s">
        <v>113</v>
      </c>
      <c r="B6" s="150">
        <v>100</v>
      </c>
      <c r="C6" s="149">
        <v>100</v>
      </c>
      <c r="D6" s="148">
        <v>100</v>
      </c>
      <c r="E6" s="147">
        <v>100</v>
      </c>
    </row>
    <row r="7" spans="1:5" ht="17.25">
      <c r="A7" s="138" t="s">
        <v>80</v>
      </c>
      <c r="B7" s="100"/>
      <c r="C7" s="100"/>
      <c r="D7" s="136"/>
      <c r="E7" s="137"/>
    </row>
    <row r="8" spans="1:5" ht="17.25">
      <c r="A8" s="139" t="s">
        <v>114</v>
      </c>
      <c r="B8" s="140">
        <v>83.925205821374107</v>
      </c>
      <c r="C8" s="141">
        <v>84.051855762983863</v>
      </c>
      <c r="D8" s="141">
        <v>83.770658523853257</v>
      </c>
      <c r="E8" s="141">
        <v>82.315358823543093</v>
      </c>
    </row>
    <row r="9" spans="1:5" ht="17.25">
      <c r="A9" s="139" t="s">
        <v>115</v>
      </c>
      <c r="B9" s="140">
        <v>15.414506052990033</v>
      </c>
      <c r="C9" s="141">
        <v>15.185525983420359</v>
      </c>
      <c r="D9" s="142">
        <v>15.565565447777784</v>
      </c>
      <c r="E9" s="141">
        <v>16.997068942596986</v>
      </c>
    </row>
    <row r="10" spans="1:5" ht="17.25">
      <c r="A10" s="139" t="s">
        <v>116</v>
      </c>
      <c r="B10" s="140">
        <v>0.66028812563586592</v>
      </c>
      <c r="C10" s="141">
        <v>0.76261825359575752</v>
      </c>
      <c r="D10" s="143">
        <v>0.66377602836895744</v>
      </c>
      <c r="E10" s="141">
        <v>0.68757223385991528</v>
      </c>
    </row>
    <row r="11" spans="1:5" ht="17.25">
      <c r="A11" s="135" t="s">
        <v>117</v>
      </c>
      <c r="B11" s="151">
        <v>100</v>
      </c>
      <c r="C11" s="152">
        <v>100</v>
      </c>
      <c r="D11" s="153">
        <v>100</v>
      </c>
      <c r="E11" s="154">
        <v>100</v>
      </c>
    </row>
    <row r="12" spans="1:5" ht="17.25">
      <c r="A12" s="138" t="s">
        <v>80</v>
      </c>
      <c r="B12" s="100"/>
      <c r="C12" s="100"/>
      <c r="D12" s="144"/>
      <c r="E12" s="145"/>
    </row>
    <row r="13" spans="1:5" ht="17.25">
      <c r="A13" s="146" t="s">
        <v>118</v>
      </c>
      <c r="B13" s="144">
        <v>20.380926555311952</v>
      </c>
      <c r="C13" s="144">
        <v>26.786395011942052</v>
      </c>
      <c r="D13" s="144">
        <v>33.728587022988854</v>
      </c>
      <c r="E13" s="144">
        <v>34.15147331318169</v>
      </c>
    </row>
    <row r="14" spans="1:5" ht="17.25">
      <c r="A14" s="146" t="s">
        <v>119</v>
      </c>
      <c r="B14" s="144">
        <v>59.375065503171683</v>
      </c>
      <c r="C14" s="144">
        <v>52.402412895026806</v>
      </c>
      <c r="D14" s="144">
        <v>47.097168625394218</v>
      </c>
      <c r="E14" s="144">
        <v>45.895759333577573</v>
      </c>
    </row>
    <row r="15" spans="1:5" ht="17.25">
      <c r="A15" s="146" t="s">
        <v>120</v>
      </c>
      <c r="B15" s="144">
        <v>10.370200944471179</v>
      </c>
      <c r="C15" s="144">
        <v>11.217977621382454</v>
      </c>
      <c r="D15" s="144">
        <v>11.233018832980823</v>
      </c>
      <c r="E15" s="144">
        <v>12.416703208187894</v>
      </c>
    </row>
    <row r="16" spans="1:5" ht="17.25">
      <c r="A16" s="146" t="s">
        <v>121</v>
      </c>
      <c r="B16" s="144">
        <v>9.0921733537134006</v>
      </c>
      <c r="C16" s="144">
        <v>8.7517332444879354</v>
      </c>
      <c r="D16" s="144">
        <v>7.0832217071827399</v>
      </c>
      <c r="E16" s="144">
        <v>6.702820146558059</v>
      </c>
    </row>
    <row r="17" spans="1:5" ht="17.25">
      <c r="A17" s="146" t="s">
        <v>122</v>
      </c>
      <c r="B17" s="144">
        <v>0.23314279977561808</v>
      </c>
      <c r="C17" s="144">
        <v>0.21258673170084541</v>
      </c>
      <c r="D17" s="144">
        <v>0.19507483874579537</v>
      </c>
      <c r="E17" s="144">
        <v>0.17574739006738696</v>
      </c>
    </row>
    <row r="18" spans="1:5" ht="17.25">
      <c r="A18" s="146" t="s">
        <v>123</v>
      </c>
      <c r="B18" s="144">
        <v>0.54849084355616418</v>
      </c>
      <c r="C18" s="144">
        <v>0.62889449545991793</v>
      </c>
      <c r="D18" s="144">
        <v>0.66292897270756601</v>
      </c>
      <c r="E18" s="144">
        <v>0.65749660842739699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2017-10-23T12:35:43Z</cp:lastPrinted>
  <dcterms:created xsi:type="dcterms:W3CDTF">2016-03-11T11:20:21Z</dcterms:created>
  <dcterms:modified xsi:type="dcterms:W3CDTF">2017-10-30T13:12:20Z</dcterms:modified>
</cp:coreProperties>
</file>