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00" windowHeight="10740"/>
  </bookViews>
  <sheets>
    <sheet name="վերահաշվարկ" sheetId="2" r:id="rId1"/>
    <sheet name="առաջնահերթ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17" i="2" s="1"/>
  <c r="B30" i="3"/>
  <c r="B27" i="3" l="1"/>
  <c r="B25" i="3"/>
  <c r="B23" i="3"/>
  <c r="B20" i="3"/>
  <c r="B16" i="3"/>
  <c r="B14" i="3"/>
  <c r="B9" i="3"/>
  <c r="B8" i="3"/>
  <c r="B6" i="3"/>
  <c r="B48" i="2"/>
  <c r="B46" i="2"/>
  <c r="B44" i="2"/>
  <c r="B42" i="2"/>
  <c r="B40" i="2"/>
  <c r="B39" i="2" s="1"/>
  <c r="B35" i="2"/>
  <c r="B31" i="2"/>
  <c r="B30" i="2" s="1"/>
  <c r="B26" i="2"/>
  <c r="B25" i="2"/>
  <c r="B24" i="2"/>
  <c r="B23" i="2"/>
  <c r="B14" i="2"/>
  <c r="B10" i="2"/>
  <c r="B8" i="2"/>
  <c r="B18" i="2" l="1"/>
  <c r="B7" i="2"/>
</calcChain>
</file>

<file path=xl/sharedStrings.xml><?xml version="1.0" encoding="utf-8"?>
<sst xmlns="http://schemas.openxmlformats.org/spreadsheetml/2006/main" count="113" uniqueCount="96">
  <si>
    <t>Հավելված N 1․1</t>
  </si>
  <si>
    <t>ՏԵՂԵԿԱՆՔ</t>
  </si>
  <si>
    <t>ՀՀ 2021Թ. ՊԵՏԱԿԱՆ ԲՅՈՒՋԵԻ ՆԱԽԱԳԾՈՒՄ ԿԱՏԱՐՎԱԾ ՓՈՓՈԽՈՒԹՅՈՒՆՆԵՐԻ ՄԱՍԻՆ</t>
  </si>
  <si>
    <t>հազ. դրամ</t>
  </si>
  <si>
    <t>փոփոխություններ</t>
  </si>
  <si>
    <t>Ծանոթություն</t>
  </si>
  <si>
    <t>ԵԿԱՄՈՒՏՆԵՐ`  ԸՆԴԱՄԵՆԸ</t>
  </si>
  <si>
    <t>Հարկային եկամուտներ</t>
  </si>
  <si>
    <t>Մակրոշրջանակով ճշտված հարկային եկամուտներ և դրամաշնորհի համաֆինանսավորում</t>
  </si>
  <si>
    <t xml:space="preserve"> Այլ  եկամուտներ                                                          </t>
  </si>
  <si>
    <t>Նոյեմբերի 2-ի փոխարժեքով հաշվարկված</t>
  </si>
  <si>
    <t xml:space="preserve">  Պաշտոնական դրամաշնորհներ</t>
  </si>
  <si>
    <t>ԵՄ</t>
  </si>
  <si>
    <t>նպատակային դրամաշնորհներ</t>
  </si>
  <si>
    <t xml:space="preserve"> Գլոբալ Հիմնադրամի աջակցությամբ իրականացվող դրամաշնորհային ծրագրեր</t>
  </si>
  <si>
    <t>Հիմք՝ ՀՀ առողջապահության նախարարության և Գլոբալ Հիմնադրամի միջև կնքված դրամաշնորհային պայմագրերի փոփոխություններ</t>
  </si>
  <si>
    <t xml:space="preserve">Եվրոպական ներդրումային բանկի աջակցությամբ իրականացվող Մ6Վանաձոր-Ալավերդի-Վրաստանի սահման միջպետական նշանակության ճանապարհի անվտանգության բարելավման դրամաշնորհային ծրագիր </t>
  </si>
  <si>
    <t xml:space="preserve">Հիմք՝ Հայաստանի Հանրապետության և Եվրոպական ներդրումային բանկի միջև 2019 թվականի նոյեմբերի 27-ին և դեկտեմբերի 4-ին ստորագրված «Հայաստանի ճանապարհային անվտանգության բարելավման ծրագիր» Հարևանության ներդրումային գործիքի ներդրումային դրամաշնորհային համաձայնագիր: </t>
  </si>
  <si>
    <t xml:space="preserve"> ԾԱԽՍԵՐ ԸՆԴԱՄԵՆԸ</t>
  </si>
  <si>
    <t>Փոխարժեքային տարբերություն</t>
  </si>
  <si>
    <t xml:space="preserve">վարկ </t>
  </si>
  <si>
    <t>դրամաշնորհ</t>
  </si>
  <si>
    <t>համաֆինանսավորում</t>
  </si>
  <si>
    <t>դեսպանատներ</t>
  </si>
  <si>
    <t>անդամակցություն</t>
  </si>
  <si>
    <t>արտարժույթով արտահայտված միջոցառումների գծով վերահաշվարկ</t>
  </si>
  <si>
    <t>այլ /Երևանի մետրոպոլիտենի սուբսիդիա (վարկային պարտավորությունների մարում), տախոգրաֆի սպասարկում, արբանյակային մուլտիպլեքսի վարձակալություն/</t>
  </si>
  <si>
    <t>ՀՀ ռազմական, մաքսային կցորդների և առևտրական ներկայացուցիչների պահպանում</t>
  </si>
  <si>
    <t>1. ՀՀ պաշտպանության նախարարություն /ՀՀ ռազմական կցորդների և ներկայացուցիչների պահպանում/</t>
  </si>
  <si>
    <t>Առաջարկվում է լրացուցիչ ծախս օտարերկրյա պետություններում գործող ՀՀ ռազմական կցորդների և ներկայացուցիչների բնակարանի վարձակալության համար տրվող փոխհատուցման չափի ավելացման հետ կապված։   Իրավական հիմքը ՀՀ կառավարության 10.09.2020թ․ «Հայաստանի Հանրապետության կառավարության 2005 թվականի դեկտեմբերի 29-ի N 2335-Ն որոշման մեջ փոփոխություններ և լրացումներ կատարելու մասին» N 1483-Ն որոշում։</t>
  </si>
  <si>
    <t>2. ՀՀ էկոնոմիկայի նախարարություն /ՀՀ առևտրական ներկայացուցիչների պահպանում/</t>
  </si>
  <si>
    <t>Առաջարկվում է լրացուցիչ ծախս օտարերկրյա պետություններում գործող ՀՀ առևտրական ներկայացուցիչների բնակարանի վարձակալության համար տրվող փոխհատուցման չափի ավելացման հետ կապված։   Իրավական հիմքը ՀՀ կառավարության 10.09.2020թ․ N 1483-Ն որոշում։</t>
  </si>
  <si>
    <t>3. ՀՀ պետական եկամուտների կոմիտե /մաքսային կցորդների պահպանում/</t>
  </si>
  <si>
    <t>Նախատեսվում է լրացուցիչ ծախս օտարերկրյա պետություններում գործող ՀՀ մաքսային կցորդների բնակարանի վարձակալության համար տրվող փոխհատուցման չափի ավելացման հետ կապված։ Իրավական հիմքը ՀՀ կառավարության 10.09.2020թ․ N 1483-Ն որոշում։</t>
  </si>
  <si>
    <t>ՀՀ տարածքային կառավարման և ենթակառուցվածքների նախարարություն</t>
  </si>
  <si>
    <t>Առաջարկ՝ ավելացնել դրամաշնորհները, իսկ համաֆինանսավորման մասով՝ հարկային եկամուտները։        Հիմք՝ Հայաստանի Հանրապետության և Եվրոպական ներդրումային բանկի միջև 2019 թվականի նոյեմբերի 27-ին և դեկտեմբերի 4-ին ստորագրված «Հայաստանի ճանապարհային անվտանգության բարելավման ծրագիր» Հարևանության ներդրումային գործիքի ներդրումային դրամաշնորհային համաձայնագիր</t>
  </si>
  <si>
    <t>Դրամաշնորհային  միջոց</t>
  </si>
  <si>
    <t>ՀՀ կառավարության համաֆինանսավորում</t>
  </si>
  <si>
    <t xml:space="preserve">ՀՀ առողջապահության նախարարություն </t>
  </si>
  <si>
    <t xml:space="preserve"> Առաջարկվում է նախատեսել, նկատի ունենալով, որ բյուջեի վրա ծանրաբեռնվածություն չի առաջացնում։    Հիմք՝ ՀՀ առողջապահության նախարարության և
 Գլոբալ Հիմնադրամի միջև կնքված դրամաշնորհային պայմագրերի փոփոխություններ</t>
  </si>
  <si>
    <t>COVID 19 համավարակի դեմ պատվաստանյութի  ձեռքբերման համար</t>
  </si>
  <si>
    <t xml:space="preserve">Հիմք՝ ՀՀ առողջապահության նախարարության և Պատվաստումների և պատվաստանյութերի դաշինքի (ԳԱՎԻ) հիմնադրամի միջև կնքված Պարտավորությունների համաձայնագիր:
</t>
  </si>
  <si>
    <t>ՀՀ պետական վերահսկողական ծառայություն</t>
  </si>
  <si>
    <t>Ներկայացվել է 13,751.4 հազ. դրամ լրացուցիչ Հայտ, որից 551.4 հազ. դրամը՝ ջրի զտման, մաքրման մեքենաների և սարքերի սպասարկման ծառայությունների համար, իսկ 13,200.0 հազ. դրամը՝ շենքի և հարակից տարածքների մաքրման արտապատվիրակման ծառայությունների համար</t>
  </si>
  <si>
    <t>Հայտով շենքի և հարակից տարածքների մաքրման արտապատվիրակման ծառայությունների համար գումարի պահանջը ներկայացնելիս, առանց համապատասխան պարզաբանման, պահպանվել են Ծառայության հաստիքացուցակով նախատեսված 4 հավաքարարի հաստիքները (աշխատավարձի վարձատրության գծով ծախսը կազմում է տարեկան 5,770.0 հազ. դրամ) և «Կենցաղային և հանրային սննդի նյութեր» հոդվածով նախատեսված որոշ ապրանքատեսակների գծով ծախսերը (շուրջ 738.8 հազ. դրամ), որոնց անհրաժեշտությունը ըստ էության բացակայում է վերոնշյալ ծառայությունը այլ ընկերության արտապատվիրակման դեպքում: Ելնելով վերոգրյալից առաջարկում ենք Հայտով շենքի և հարակից տարածքների մաքրման արտապատվիրակման ծառայությունների համար լրացուցիչ գումարը (13,751.4 հազ. դրամը) նախատեսելու պարագայում` առնվազն նվազեցնել «Կենցաղային և հանրային սննդի նյութեր» հոդվածով նախատեսված որոշ ապրանքատեսակների գծով ծախսերը (շուրջ 738.8 հազ. դրամ):</t>
  </si>
  <si>
    <t>Ներկայացվել է 16,265.2 հազ. դրամ լրացուցիչ հայտ, որից 3,625.2 հազ. դրամը՝ համակարգչային տեխնիկայի ձեռքբերման նպատակով, 11,540.0 հազ. դրամը՝  վարչական համալիրում հակահրդեհային համակարգերի գնման նպատակով, իսկ 1,100.0 հազ. դրամը՝ պահարանների ձեռքբերման նպատակով:</t>
  </si>
  <si>
    <t>2021թ․ պետական բյուջեի նախագծով տեխնիկական հագեցվածության ապահովման գծով միջոցներ չէին նախատեսվել՝ ելնելով միասնական մոտեցոմներից։</t>
  </si>
  <si>
    <t xml:space="preserve">ՀՀ հեռուստատեսության և ռադիոյի հանձնաժողով </t>
  </si>
  <si>
    <t>Պահպանման ծախսերի գծով լրացուցիչ հատկացումների անհրաժեշտություն</t>
  </si>
  <si>
    <t>Ներկայացվել է լրացուցիչ հայտ՝ կապված թվաքանակի ավելացմամբ (59-ի փոխարեն 64 հաստիք): ՀՀ 2021թ. պետական բյուջեի նախագծով աշխատանքի վարձատրության գծով ծախսը նախատեսվել էր 59 հաստիքային միավորի համար (ըստ ներկայացված հայտի): «Տեսալսողական մեդիայի մասին» ՀՀ օրենքի ընդունմամբ (ուժի մեջ է մտել 2020թ. օգոստոսի 7-ից) ավելացվել են ՀՌՀ-ի գործառույթներն և նոր հայտով հաստիքների թիվն ավելացվել է 5 հաստիքային միավորով՝ ՀՀ վարչապետի 11.06.2018թ. N 706-Ա որոշմամբ հաստատված թվաքանակին համապատասխան:</t>
  </si>
  <si>
    <t>ՀՀ մարդու իրավունքների պաշտպանի աշխատակազմ</t>
  </si>
  <si>
    <t xml:space="preserve">ՀՀ մարդու իրավունքների պաշտպանի աշխատակազմի բնականոն գործունեությունն ապահովելու համար անհրաժեշտ վարչական սարքավորումներ և գույքի ձեռք բերում </t>
  </si>
  <si>
    <t>Կենսական անհրաժեշտությամբ պայմանավորված</t>
  </si>
  <si>
    <t>ՀՀ շրջակա միջավայրի նախարարություն</t>
  </si>
  <si>
    <t>Բնապահպանական սուբվենցիաներ համայնքներին</t>
  </si>
  <si>
    <t xml:space="preserve"> ՀՀ շրջակա միջավայրի նախարարության կողմից ներկայացվել են «Ընկերությունների կողմից վճարվող բնապահպանական հարկի նպատակային օգտագործման մասին» ՀՀ օրենքի պահանջների համաձայն  և ՀՀ կառավարության 26.09.2002թ-ի N 1544-Ն որոշմամբ սահմանված ժամկետներում՝ ՀՀ շրջակա միջավայրի և առողջապահության նախարարությունների հետ համաձայնեցված և համայնքի ավագանու կողմից հաստատված ՀՀ համապատասխան համայնքների բնապահպանական ծրագրերը և դրանց գծով ՀՀ 2021 թվականի պետական բյուջեից սուբվենցիաներ ստանալու մասին հայտերը (7 համայնքի գծով)։ 
</t>
  </si>
  <si>
    <t>ՀՀ ֆինանսների նախարարություն</t>
  </si>
  <si>
    <t>Կառավարության պարտքի սպասարկում</t>
  </si>
  <si>
    <t>Տոկոսավճարի գծով վերահաշվարկ</t>
  </si>
  <si>
    <t>Մուրհակների սպասարկում</t>
  </si>
  <si>
    <t>Մուրհակի սպասարկման գծով վերահաշվարկ</t>
  </si>
  <si>
    <t>ԸՆԹԱՑԻԿ ԾԱԽՍԵՐ</t>
  </si>
  <si>
    <t>Հավելված N 1․2</t>
  </si>
  <si>
    <t>2021թ պետական բյուջեի նախագծի փոփոխությունների առաջարկներ</t>
  </si>
  <si>
    <t>Առաջարկութուններ</t>
  </si>
  <si>
    <t>ՀՀ վարչապետի աշխատակազմ</t>
  </si>
  <si>
    <t xml:space="preserve">Տեսչական մարմինների բյուջետային հայտերի վերանայում </t>
  </si>
  <si>
    <t>Առաջարկվում է նշված ծախսերին անդրադառնալ ՀՀ 2021 թվականի պետական բյուջեի կատարման ընթացքում՝ ըստ անհրաժեշտության գումարները հատկացնելու վերաբերյալ ՀՀ վարչապետի համապատասխան հանձնարարականի առկայության դեպքում։</t>
  </si>
  <si>
    <t>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</t>
  </si>
  <si>
    <t>Ներառվել է առաջնահերթությունների հավելվածում</t>
  </si>
  <si>
    <t>Վարկային միջոց</t>
  </si>
  <si>
    <t>Ջրամբարների կահավորում ջրափրկարարական միջոցներով</t>
  </si>
  <si>
    <t>Ջրամբարների կահավորում հակահրդեհային և հրդեհաշիջման միջոցներով</t>
  </si>
  <si>
    <t>Եվրոպական ներդրումային բանկի աջակցությամբ իրականացվող Հյուսիս-հարավ միջանցքի զարգացման ծրագրի համակարգում և կառավարում (Տրանշ 3)</t>
  </si>
  <si>
    <t>ջրային ոլորտի լրացուցիչ</t>
  </si>
  <si>
    <t>Ջրամբարների անվտանգության հսկողություն և զննում, տեխնիկական վիճակի զննման ակտերի կազմում</t>
  </si>
  <si>
    <t>Ջրամբարների անվտանգության հայտարարագրերի կազմում և փորձաքննություն</t>
  </si>
  <si>
    <t>ՀՏԿ-ների (հիդրոտեխնիկական կառուցվածքների), դրանցով զբաղեցված տարածքների և անօտարելի գոտիների տակ  զբաղեցված հողերի սեփականության իրավունքի ձևակերպում և գրանցում</t>
  </si>
  <si>
    <t>ՀՀ էկոնոմիկայի նախարարություն</t>
  </si>
  <si>
    <t>11004 «Պետական աջակցություն ՀՀ ներդրումային ծրագրերի խթանմանը, իրականացմանը և հետներդրումային սպասարկմանը» միջոցառում (Նոր միջոցառում)</t>
  </si>
  <si>
    <t>ՀՀ էկոնոմիկայի նախարարության կողմից ներկայացվել է նոր, որի շրջանակներում նախատեսվում է «Ներդրումների Աջակցման Կենտրոն» հիմնադրամի աշխատավարձի վարձատրման (թվով 53 հաստիք միջին 500.8 հազ. դրամ աշխատավարձով)՝ 345.0 մլն դրամ, ֆորումներ (2) և քարոզարշավներ (7 երկրներում) կազմակերպում՝ 78.0 մլն դրամ, մարթեթինգային 3 միջոցառում՝ 15.5 մլն դրամ  և ԱԱՀ գծով ծախս՝ 87.7 մլն դրամ: Հայտով ծախսերը նախատեսելու համար իրավական հիմքերը բացակայում են։
Առաջարկվում է առաջնահերթությունների հավելվածում նախատեսել 494.4 մլն դրամ (31.8 մլն դրամ, այդ թվում աշխատավարձի վարձատրության գումարում չի նախատեսվել 13-րդ աշխատավարձի գումարը՝ 26.5 մլն դրամ և դրան համապատասխան ԱԱՀ-ի գումարը 5.3 մլն դրամ):</t>
  </si>
  <si>
    <t xml:space="preserve">1116 ծրագրի 11005 «Հայաստանի Հանրապետությունում խոշոր եղջերավոր կենդանիների համարակալման և հաշվառման ծրագիր» միջոցառում (միջոցառման իրականացման համար ծրագրավորված ծախսի չափը նախատեսվում է ավելացնել 520,000.0 հազ. դրամով)  </t>
  </si>
  <si>
    <t>Համաձայն «Անասնաբուժության մասին» ՀՀ օրենքի 20-րդ հոդվածի՝ Հայաստանի Հանրապետությունում գյուղատնտեսական կենդանիները ենթակա են հաշվառման, համարակալման և գրանցման: Այդ կապակցությամբ ՀՀ 2020թ. պետական բյուջեով նախատեսվել էր «Հայաստանի Հանրապետությունում խոշոր եղջերավոր կենդանիների համարակալման և հաշվառման ծրագիր» միջոցառումը, որի գծով նախատեսվել էր 750,000.0 հազ. դրամ, սակայն ՀՀ կառավարության 07.10.2020թ. N 1651-Ն որոշմամբ միջոցառման գծով նախատեսված ամբողջ գումարն ուղղվել է ՀՀ կառավարության պահուստային ֆոնդ: Ելնելով վերոգրյալ հանգամանքից՝ ծրագիրը 2021թ. ամբողջապես իրականացնելու նպատակով անհրաժեշտություն է առաջացել միջոցառման գծով 2021թ. պետական բյուջեով նախատեսված գումարը (230,000.0 հազ. դրամ) ավելացնել ևս 520,000.0 հազ. դրամով:</t>
  </si>
  <si>
    <t>ՀՀ պաշտպանության նախարարություն /ՀՀ ռազմական կցորդների և ներկայացուցիչների պահպանում/</t>
  </si>
  <si>
    <t xml:space="preserve">առաջարկվում է լրացուցիչ ծախս օտարերկրյա պետություններում գործող ՀՀ ռազմական կցորդների և ներկայացուցիչների ծառայության հետ կապված ծախսերի ամսական փոխհատուցման չափերի ավելացման հետ կապված։ </t>
  </si>
  <si>
    <t xml:space="preserve"> Իրավական հիմքը առկա չէ, շրջանառվում է ՀՀ կառավարության որոշման նախագիծ։Առաջարկվում է իրավական հիմքի առկայության դեպքում իրականացնել ՊՆ միջոցների շրջանակներում։</t>
  </si>
  <si>
    <t>ՀՀ արտաքին գործերի նախարարություն</t>
  </si>
  <si>
    <t xml:space="preserve">Փակ ընթացակարգով շրջանառվող նախագիծ ՀՀ դեսպանությունների և ներկայացուցչությունների պահպանման գծով լրացուցիչ ծախսերի առաջարկ։ </t>
  </si>
  <si>
    <t>Իրավական հիմքը առկա չէ՝ նախագիծը շրջանառման փուլում է․</t>
  </si>
  <si>
    <t>ՀՀ կոռուպցիայի կանխարգելման հանձնաժողով</t>
  </si>
  <si>
    <t>11001- Կոռուպցիայի կանխարգելում և բարեվարքության համակարգի զարգացում /ապարատ/</t>
  </si>
  <si>
    <t>Լրացուցիչ հայտը ներկայացվել է կոռուպցիայի կանխարգելման հանձնաժողովի աշխատակիցների թվաքանակի /հաստիքների/ ավելացման նպատակով։ Նախագիծը հաշվարկված է հաստատված 40 հաստիքի համար։ Նոր հայտով ներկայացվել է 64 հաստիքով հաստիքացուցակ, հաշվարկներն ու հաստիքացուցակը ներկայացված են թերի։  Առաջարկվում է համապատասխան ծախսերը նախատեսմանն անդրադառնալ իրավական հիմքերն ապահովելուց հետո։</t>
  </si>
  <si>
    <t>Նոր միջոցառումնր</t>
  </si>
  <si>
    <t>Կոռուպցիայի կանխարգելման հանձնաժողովը նախատեսում է նոր միջոցառումների իրականացումը /ներկայացվել են որպես հայեցողական ծախսեր/, որոնց առաջարկվում է անդրադառնալ ՀՀ 2021թ պետկան բյուջեի կատարման ընթացքում՝ ըստ անհրաժեշտության գումարները հատկացնելու վերաբերյալ ՀՀ վարչապետի համապատասխան հանձնարարականի առկայության դեպքում։</t>
  </si>
  <si>
    <t>Վիրավոր զինծառայողների ստացիոնար պայմաններում վերականգնողական բուժման համար</t>
  </si>
  <si>
    <t>Ստացիոնար վերականգնողական բուժում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</si>
</sst>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(* #,##0.0_);_(* \(#,##0.0\);_(* &quot;-&quot;??_);_(@_)"/>
    <numFmt numFmtId="166" formatCode="#,##0.0"/>
    <numFmt numFmtId="167" formatCode="_-* #,##0.00\ _֏_-;\-* #,##0.00\ _֏_-;_-* &quot;-&quot;??\ _֏_-;_-@_-"/>
    <numFmt numFmtId="168" formatCode="##,##0.0;\(##,##0.0\);\-"/>
    <numFmt numFmtId="169" formatCode="_(* #,##0.0_);_(* \(#,##0.0\);_(* &quot;-&quot;?_);_(@_)"/>
    <numFmt numFmtId="170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theme="1"/>
      <name val="GHEA Grapalat"/>
      <family val="3"/>
    </font>
    <font>
      <sz val="8"/>
      <name val="GHEA Grapalat"/>
      <family val="2"/>
    </font>
    <font>
      <sz val="12"/>
      <name val="GHEA Grapalat"/>
      <family val="2"/>
    </font>
    <font>
      <b/>
      <sz val="12"/>
      <color theme="1"/>
      <name val="GHEA Grapalat"/>
      <family val="2"/>
    </font>
    <font>
      <b/>
      <sz val="12"/>
      <name val="GHEA Grapalat"/>
      <family val="3"/>
    </font>
    <font>
      <sz val="12"/>
      <color theme="1"/>
      <name val="GHEA Grapalat"/>
      <family val="2"/>
    </font>
    <font>
      <sz val="12"/>
      <name val="GHEA Grapalat"/>
      <family val="3"/>
    </font>
    <font>
      <i/>
      <sz val="12"/>
      <color theme="1"/>
      <name val="GHEA Grapalat"/>
      <family val="2"/>
    </font>
    <font>
      <b/>
      <sz val="12"/>
      <color theme="1"/>
      <name val="GHEA Grapalat"/>
      <family val="3"/>
    </font>
    <font>
      <b/>
      <i/>
      <sz val="11"/>
      <name val="GHEA Grapalat"/>
      <family val="3"/>
    </font>
    <font>
      <b/>
      <i/>
      <sz val="11"/>
      <color theme="1"/>
      <name val="GHEA Grapalat"/>
      <family val="3"/>
    </font>
    <font>
      <sz val="10"/>
      <name val="Times Armenian"/>
      <family val="1"/>
    </font>
    <font>
      <b/>
      <sz val="11"/>
      <name val="GHEA Grapalat"/>
      <family val="3"/>
    </font>
    <font>
      <i/>
      <sz val="11"/>
      <name val="GHEA Grapalat"/>
      <family val="3"/>
    </font>
    <font>
      <b/>
      <sz val="11"/>
      <color rgb="FF0070C0"/>
      <name val="GHEA Grapalat"/>
      <family val="3"/>
    </font>
    <font>
      <sz val="8"/>
      <color theme="1"/>
      <name val="GHEA Grapalat"/>
      <family val="3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5" fillId="0" borderId="0"/>
  </cellStyleXfs>
  <cellXfs count="102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0" xfId="1" applyNumberFormat="1" applyFont="1" applyFill="1" applyAlignment="1">
      <alignment horizontal="left"/>
    </xf>
    <xf numFmtId="164" fontId="2" fillId="0" borderId="0" xfId="1" applyFont="1"/>
    <xf numFmtId="165" fontId="6" fillId="0" borderId="1" xfId="2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165" fontId="7" fillId="0" borderId="1" xfId="2" applyNumberFormat="1" applyFont="1" applyBorder="1" applyAlignment="1"/>
    <xf numFmtId="165" fontId="8" fillId="0" borderId="1" xfId="2" applyNumberFormat="1" applyFont="1" applyBorder="1" applyAlignment="1">
      <alignment horizontal="left" vertical="top" wrapText="1"/>
    </xf>
    <xf numFmtId="0" fontId="6" fillId="2" borderId="1" xfId="2" applyNumberFormat="1" applyFont="1" applyFill="1" applyBorder="1" applyAlignment="1">
      <alignment horizontal="left" vertical="top" wrapText="1"/>
    </xf>
    <xf numFmtId="164" fontId="2" fillId="0" borderId="0" xfId="0" applyNumberFormat="1" applyFont="1"/>
    <xf numFmtId="165" fontId="9" fillId="0" borderId="1" xfId="2" applyNumberFormat="1" applyFont="1" applyBorder="1" applyAlignment="1">
      <alignment horizontal="left" indent="2"/>
    </xf>
    <xf numFmtId="165" fontId="10" fillId="0" borderId="1" xfId="2" applyNumberFormat="1" applyFont="1" applyBorder="1" applyAlignment="1">
      <alignment horizontal="left" vertical="top" wrapText="1"/>
    </xf>
    <xf numFmtId="0" fontId="6" fillId="2" borderId="2" xfId="2" applyNumberFormat="1" applyFont="1" applyFill="1" applyBorder="1" applyAlignment="1">
      <alignment horizontal="left" vertical="top" wrapText="1"/>
    </xf>
    <xf numFmtId="165" fontId="11" fillId="0" borderId="1" xfId="2" applyNumberFormat="1" applyFont="1" applyBorder="1" applyAlignment="1">
      <alignment horizontal="left" indent="5"/>
    </xf>
    <xf numFmtId="0" fontId="3" fillId="2" borderId="1" xfId="0" applyFont="1" applyFill="1" applyBorder="1" applyAlignment="1">
      <alignment horizontal="left" vertical="center" wrapText="1" indent="2"/>
    </xf>
    <xf numFmtId="0" fontId="6" fillId="2" borderId="1" xfId="2" applyNumberFormat="1" applyFont="1" applyFill="1" applyBorder="1" applyAlignment="1">
      <alignment horizontal="left" vertical="center" wrapText="1"/>
    </xf>
    <xf numFmtId="166" fontId="2" fillId="0" borderId="0" xfId="0" applyNumberFormat="1" applyFont="1" applyAlignment="1">
      <alignment horizontal="right" vertical="center"/>
    </xf>
    <xf numFmtId="0" fontId="2" fillId="2" borderId="0" xfId="0" applyNumberFormat="1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12" fillId="2" borderId="1" xfId="0" applyFont="1" applyFill="1" applyBorder="1"/>
    <xf numFmtId="166" fontId="12" fillId="0" borderId="1" xfId="0" applyNumberFormat="1" applyFont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166" fontId="2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/>
    <xf numFmtId="165" fontId="3" fillId="0" borderId="1" xfId="2" applyNumberFormat="1" applyFont="1" applyBorder="1" applyAlignment="1">
      <alignment horizontal="left" vertical="top" wrapText="1"/>
    </xf>
    <xf numFmtId="165" fontId="13" fillId="2" borderId="5" xfId="1" applyNumberFormat="1" applyFont="1" applyFill="1" applyBorder="1" applyAlignment="1">
      <alignment vertical="center" wrapText="1"/>
    </xf>
    <xf numFmtId="165" fontId="14" fillId="0" borderId="0" xfId="0" applyNumberFormat="1" applyFont="1" applyAlignment="1">
      <alignment vertical="center"/>
    </xf>
    <xf numFmtId="0" fontId="13" fillId="2" borderId="1" xfId="3" applyNumberFormat="1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0" fontId="3" fillId="2" borderId="1" xfId="3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165" fontId="13" fillId="2" borderId="1" xfId="1" applyNumberFormat="1" applyFont="1" applyFill="1" applyBorder="1" applyAlignment="1">
      <alignment horizontal="right" vertical="center" wrapText="1"/>
    </xf>
    <xf numFmtId="165" fontId="17" fillId="2" borderId="1" xfId="1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 indent="5"/>
    </xf>
    <xf numFmtId="0" fontId="16" fillId="2" borderId="1" xfId="0" applyFont="1" applyFill="1" applyBorder="1" applyAlignment="1">
      <alignment horizontal="left" vertical="center" wrapText="1"/>
    </xf>
    <xf numFmtId="165" fontId="16" fillId="2" borderId="1" xfId="1" applyNumberFormat="1" applyFont="1" applyFill="1" applyBorder="1" applyAlignment="1">
      <alignment horizontal="right" vertical="center" wrapText="1"/>
    </xf>
    <xf numFmtId="0" fontId="16" fillId="2" borderId="1" xfId="3" applyNumberFormat="1" applyFont="1" applyFill="1" applyBorder="1" applyAlignment="1">
      <alignment horizontal="left" vertical="center" wrapText="1"/>
    </xf>
    <xf numFmtId="0" fontId="18" fillId="2" borderId="1" xfId="3" applyNumberFormat="1" applyFont="1" applyFill="1" applyBorder="1" applyAlignment="1">
      <alignment horizontal="left" vertical="center" wrapText="1"/>
    </xf>
    <xf numFmtId="0" fontId="4" fillId="0" borderId="0" xfId="0" applyFont="1"/>
    <xf numFmtId="0" fontId="3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/>
    <xf numFmtId="0" fontId="16" fillId="2" borderId="1" xfId="0" applyNumberFormat="1" applyFont="1" applyFill="1" applyBorder="1" applyAlignment="1">
      <alignment vertical="center" wrapText="1"/>
    </xf>
    <xf numFmtId="168" fontId="19" fillId="0" borderId="0" xfId="0" applyNumberFormat="1" applyFont="1" applyAlignment="1">
      <alignment vertical="center"/>
    </xf>
    <xf numFmtId="169" fontId="2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center" vertical="center"/>
    </xf>
    <xf numFmtId="0" fontId="15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16" fillId="2" borderId="1" xfId="1" applyNumberFormat="1" applyFont="1" applyFill="1" applyBorder="1" applyAlignment="1">
      <alignment vertical="center" wrapText="1"/>
    </xf>
    <xf numFmtId="165" fontId="4" fillId="0" borderId="0" xfId="0" applyNumberFormat="1" applyFont="1"/>
    <xf numFmtId="170" fontId="16" fillId="0" borderId="1" xfId="3" applyNumberFormat="1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right" vertical="center"/>
    </xf>
    <xf numFmtId="170" fontId="3" fillId="0" borderId="1" xfId="3" applyNumberFormat="1" applyFont="1" applyFill="1" applyBorder="1" applyAlignment="1">
      <alignment horizontal="left" vertical="center" wrapText="1"/>
    </xf>
    <xf numFmtId="170" fontId="13" fillId="2" borderId="1" xfId="3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 indent="2"/>
    </xf>
    <xf numFmtId="0" fontId="13" fillId="2" borderId="1" xfId="0" applyFont="1" applyFill="1" applyBorder="1" applyAlignment="1">
      <alignment horizontal="left" vertical="center" wrapText="1" indent="2"/>
    </xf>
    <xf numFmtId="165" fontId="16" fillId="2" borderId="1" xfId="1" applyNumberFormat="1" applyFont="1" applyFill="1" applyBorder="1" applyAlignment="1">
      <alignment horizontal="left" vertical="center" wrapText="1" indent="1"/>
    </xf>
    <xf numFmtId="165" fontId="16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left" vertical="center" wrapText="1" indent="3"/>
    </xf>
    <xf numFmtId="165" fontId="3" fillId="0" borderId="1" xfId="1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left" vertical="center" wrapText="1" indent="3"/>
    </xf>
    <xf numFmtId="170" fontId="3" fillId="2" borderId="1" xfId="3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1" xfId="0" applyFont="1" applyBorder="1"/>
    <xf numFmtId="166" fontId="2" fillId="0" borderId="0" xfId="0" applyNumberFormat="1" applyFont="1"/>
    <xf numFmtId="165" fontId="4" fillId="0" borderId="1" xfId="0" applyNumberFormat="1" applyFont="1" applyBorder="1"/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left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2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2" borderId="2" xfId="2" applyNumberFormat="1" applyFont="1" applyFill="1" applyBorder="1" applyAlignment="1">
      <alignment horizontal="left" vertical="center" wrapText="1"/>
    </xf>
    <xf numFmtId="0" fontId="6" fillId="2" borderId="3" xfId="2" applyNumberFormat="1" applyFont="1" applyFill="1" applyBorder="1" applyAlignment="1">
      <alignment horizontal="left" vertical="center" wrapText="1"/>
    </xf>
    <xf numFmtId="0" fontId="6" fillId="2" borderId="4" xfId="2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3" fillId="2" borderId="2" xfId="3" applyNumberFormat="1" applyFont="1" applyFill="1" applyBorder="1" applyAlignment="1">
      <alignment horizontal="left" vertical="center" wrapText="1"/>
    </xf>
    <xf numFmtId="0" fontId="3" fillId="2" borderId="3" xfId="3" applyNumberFormat="1" applyFont="1" applyFill="1" applyBorder="1" applyAlignment="1">
      <alignment horizontal="left" vertical="center" wrapText="1"/>
    </xf>
    <xf numFmtId="0" fontId="3" fillId="2" borderId="5" xfId="3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0" fillId="0" borderId="5" xfId="0" applyFont="1" applyBorder="1"/>
  </cellXfs>
  <cellStyles count="4">
    <cellStyle name="Comma 2" xfId="2"/>
    <cellStyle name="Normal_EREV" xfId="3"/>
    <cellStyle name="Обычный" xfId="0" builtinId="0"/>
    <cellStyle name="Финансовый" xfId="1" builtinId="3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abSelected="1" workbookViewId="0">
      <selection activeCell="D7" sqref="D7"/>
    </sheetView>
  </sheetViews>
  <sheetFormatPr defaultColWidth="9.109375" defaultRowHeight="15.6" x14ac:dyDescent="0.35"/>
  <cols>
    <col min="1" max="1" width="62.109375" style="1" customWidth="1"/>
    <col min="2" max="2" width="20.88671875" style="2" customWidth="1"/>
    <col min="3" max="3" width="93.44140625" style="24" customWidth="1"/>
    <col min="4" max="4" width="34.6640625" style="4" customWidth="1"/>
    <col min="5" max="5" width="19" style="4" customWidth="1"/>
    <col min="6" max="6" width="18" style="4" customWidth="1"/>
    <col min="7" max="7" width="17.88671875" style="4" customWidth="1"/>
    <col min="8" max="8" width="15.5546875" style="4" customWidth="1"/>
    <col min="9" max="9" width="18.88671875" style="4" customWidth="1"/>
    <col min="10" max="10" width="15.44140625" style="4" customWidth="1"/>
    <col min="11" max="11" width="15.109375" style="4" customWidth="1"/>
    <col min="12" max="16384" width="9.109375" style="4"/>
  </cols>
  <sheetData>
    <row r="1" spans="1:5" x14ac:dyDescent="0.35">
      <c r="C1" s="3" t="s">
        <v>0</v>
      </c>
    </row>
    <row r="2" spans="1:5" ht="16.5" customHeight="1" x14ac:dyDescent="0.35">
      <c r="A2" s="89" t="s">
        <v>1</v>
      </c>
      <c r="B2" s="89"/>
      <c r="C2" s="89"/>
    </row>
    <row r="3" spans="1:5" ht="16.5" customHeight="1" x14ac:dyDescent="0.35">
      <c r="A3" s="89" t="s">
        <v>2</v>
      </c>
      <c r="B3" s="89"/>
      <c r="C3" s="89"/>
    </row>
    <row r="4" spans="1:5" x14ac:dyDescent="0.35">
      <c r="A4" s="5"/>
      <c r="B4" s="5"/>
      <c r="C4" s="6"/>
    </row>
    <row r="5" spans="1:5" ht="27.75" customHeight="1" x14ac:dyDescent="0.35">
      <c r="B5" s="7" t="s">
        <v>3</v>
      </c>
      <c r="C5" s="8"/>
      <c r="D5" s="9"/>
    </row>
    <row r="6" spans="1:5" ht="17.399999999999999" x14ac:dyDescent="0.35">
      <c r="A6" s="10"/>
      <c r="B6" s="11" t="s">
        <v>4</v>
      </c>
      <c r="C6" s="12" t="s">
        <v>5</v>
      </c>
      <c r="D6" s="9"/>
    </row>
    <row r="7" spans="1:5" ht="18" x14ac:dyDescent="0.4">
      <c r="A7" s="13" t="s">
        <v>6</v>
      </c>
      <c r="B7" s="14">
        <f>+B8+B9+B10</f>
        <v>-59600207.799999997</v>
      </c>
      <c r="C7" s="15"/>
      <c r="D7" s="9"/>
      <c r="E7" s="16"/>
    </row>
    <row r="8" spans="1:5" ht="34.799999999999997" x14ac:dyDescent="0.4">
      <c r="A8" s="17" t="s">
        <v>7</v>
      </c>
      <c r="B8" s="18">
        <f>-60877854.3+150000</f>
        <v>-60727854.299999997</v>
      </c>
      <c r="C8" s="19" t="s">
        <v>8</v>
      </c>
      <c r="D8" s="9"/>
      <c r="E8" s="16"/>
    </row>
    <row r="9" spans="1:5" ht="17.399999999999999" x14ac:dyDescent="0.4">
      <c r="A9" s="17" t="s">
        <v>9</v>
      </c>
      <c r="B9" s="10">
        <v>105677.8</v>
      </c>
      <c r="C9" s="90" t="s">
        <v>10</v>
      </c>
      <c r="D9" s="9"/>
    </row>
    <row r="10" spans="1:5" ht="17.399999999999999" x14ac:dyDescent="0.4">
      <c r="A10" s="17" t="s">
        <v>11</v>
      </c>
      <c r="B10" s="10">
        <f>+B11+B12+B13+B14</f>
        <v>1021968.7000000009</v>
      </c>
      <c r="C10" s="91"/>
      <c r="D10" s="9"/>
      <c r="E10" s="16"/>
    </row>
    <row r="11" spans="1:5" ht="17.399999999999999" x14ac:dyDescent="0.4">
      <c r="A11" s="20" t="s">
        <v>12</v>
      </c>
      <c r="B11" s="10">
        <v>-24002.399999999907</v>
      </c>
      <c r="C11" s="91"/>
    </row>
    <row r="12" spans="1:5" ht="17.399999999999999" x14ac:dyDescent="0.4">
      <c r="A12" s="20" t="s">
        <v>13</v>
      </c>
      <c r="B12" s="10">
        <v>-142265.69999999925</v>
      </c>
      <c r="C12" s="92"/>
      <c r="E12" s="16"/>
    </row>
    <row r="13" spans="1:5" ht="34.799999999999997" x14ac:dyDescent="0.35">
      <c r="A13" s="21" t="s">
        <v>14</v>
      </c>
      <c r="B13" s="10">
        <v>488236.79999999999</v>
      </c>
      <c r="C13" s="22" t="s">
        <v>15</v>
      </c>
      <c r="E13" s="16"/>
    </row>
    <row r="14" spans="1:5" ht="83.25" customHeight="1" x14ac:dyDescent="0.35">
      <c r="A14" s="21" t="s">
        <v>16</v>
      </c>
      <c r="B14" s="10">
        <f>+B32</f>
        <v>700000</v>
      </c>
      <c r="C14" s="22" t="s">
        <v>17</v>
      </c>
      <c r="E14" s="16"/>
    </row>
    <row r="15" spans="1:5" x14ac:dyDescent="0.35">
      <c r="B15" s="23"/>
    </row>
    <row r="16" spans="1:5" x14ac:dyDescent="0.35">
      <c r="A16" s="25"/>
      <c r="B16" s="11" t="s">
        <v>4</v>
      </c>
      <c r="C16" s="12" t="s">
        <v>5</v>
      </c>
    </row>
    <row r="17" spans="1:5" ht="18" x14ac:dyDescent="0.4">
      <c r="A17" s="26" t="s">
        <v>18</v>
      </c>
      <c r="B17" s="27">
        <f>+B18+B26+B30+B34+B39+B42+B44+B46+B48</f>
        <v>7743924.6999999993</v>
      </c>
      <c r="C17" s="28"/>
      <c r="D17" s="80"/>
    </row>
    <row r="18" spans="1:5" x14ac:dyDescent="0.35">
      <c r="A18" s="29" t="s">
        <v>19</v>
      </c>
      <c r="B18" s="30">
        <f>SUM(B19:B25)</f>
        <v>658714.5</v>
      </c>
      <c r="C18" s="93" t="s">
        <v>10</v>
      </c>
    </row>
    <row r="19" spans="1:5" x14ac:dyDescent="0.35">
      <c r="A19" s="31" t="s">
        <v>20</v>
      </c>
      <c r="B19" s="32">
        <v>338535.3</v>
      </c>
      <c r="C19" s="94"/>
      <c r="D19" s="33"/>
      <c r="E19" s="16"/>
    </row>
    <row r="20" spans="1:5" x14ac:dyDescent="0.35">
      <c r="A20" s="31" t="s">
        <v>21</v>
      </c>
      <c r="B20" s="34">
        <v>-142265.70000000001</v>
      </c>
      <c r="C20" s="94"/>
      <c r="E20" s="16"/>
    </row>
    <row r="21" spans="1:5" x14ac:dyDescent="0.35">
      <c r="A21" s="31" t="s">
        <v>22</v>
      </c>
      <c r="B21" s="34">
        <v>62969.3</v>
      </c>
      <c r="C21" s="94"/>
    </row>
    <row r="22" spans="1:5" x14ac:dyDescent="0.35">
      <c r="A22" s="31" t="s">
        <v>23</v>
      </c>
      <c r="B22" s="32">
        <v>49596.4</v>
      </c>
      <c r="C22" s="94"/>
    </row>
    <row r="23" spans="1:5" x14ac:dyDescent="0.35">
      <c r="A23" s="31" t="s">
        <v>24</v>
      </c>
      <c r="B23" s="34">
        <f>-120759.2</f>
        <v>-120759.2</v>
      </c>
      <c r="C23" s="94"/>
    </row>
    <row r="24" spans="1:5" ht="31.2" x14ac:dyDescent="0.35">
      <c r="A24" s="31" t="s">
        <v>25</v>
      </c>
      <c r="B24" s="34">
        <f>-175.6+387661.4+3545</f>
        <v>391030.80000000005</v>
      </c>
      <c r="C24" s="94"/>
    </row>
    <row r="25" spans="1:5" ht="46.8" x14ac:dyDescent="0.35">
      <c r="A25" s="31" t="s">
        <v>26</v>
      </c>
      <c r="B25" s="34">
        <f>74660.6+3451+1496</f>
        <v>79607.600000000006</v>
      </c>
      <c r="C25" s="94"/>
    </row>
    <row r="26" spans="1:5" ht="31.2" x14ac:dyDescent="0.35">
      <c r="A26" s="35" t="s">
        <v>27</v>
      </c>
      <c r="B26" s="36">
        <f>+B27+B28+B29</f>
        <v>30478.999999999996</v>
      </c>
      <c r="C26" s="37"/>
    </row>
    <row r="27" spans="1:5" ht="78" x14ac:dyDescent="0.35">
      <c r="A27" s="21" t="s">
        <v>28</v>
      </c>
      <c r="B27" s="38">
        <v>17322.599999999999</v>
      </c>
      <c r="C27" s="39" t="s">
        <v>29</v>
      </c>
    </row>
    <row r="28" spans="1:5" ht="62.4" x14ac:dyDescent="0.35">
      <c r="A28" s="21" t="s">
        <v>30</v>
      </c>
      <c r="B28" s="38">
        <v>10164.799999999999</v>
      </c>
      <c r="C28" s="39" t="s">
        <v>31</v>
      </c>
    </row>
    <row r="29" spans="1:5" ht="46.8" x14ac:dyDescent="0.35">
      <c r="A29" s="21" t="s">
        <v>32</v>
      </c>
      <c r="B29" s="38">
        <v>2991.6</v>
      </c>
      <c r="C29" s="39" t="s">
        <v>33</v>
      </c>
    </row>
    <row r="30" spans="1:5" ht="31.2" x14ac:dyDescent="0.35">
      <c r="A30" s="40" t="s">
        <v>34</v>
      </c>
      <c r="B30" s="41">
        <f>+B31</f>
        <v>850000</v>
      </c>
      <c r="C30" s="37"/>
    </row>
    <row r="31" spans="1:5" ht="66" customHeight="1" x14ac:dyDescent="0.35">
      <c r="A31" s="21" t="s">
        <v>16</v>
      </c>
      <c r="B31" s="42">
        <f>+B32+B33</f>
        <v>850000</v>
      </c>
      <c r="C31" s="95" t="s">
        <v>35</v>
      </c>
    </row>
    <row r="32" spans="1:5" x14ac:dyDescent="0.35">
      <c r="A32" s="43" t="s">
        <v>36</v>
      </c>
      <c r="B32" s="42">
        <v>700000</v>
      </c>
      <c r="C32" s="96"/>
    </row>
    <row r="33" spans="1:3" x14ac:dyDescent="0.35">
      <c r="A33" s="43" t="s">
        <v>37</v>
      </c>
      <c r="B33" s="42">
        <v>150000</v>
      </c>
      <c r="C33" s="97"/>
    </row>
    <row r="34" spans="1:3" x14ac:dyDescent="0.35">
      <c r="A34" s="44" t="s">
        <v>38</v>
      </c>
      <c r="B34" s="45">
        <f>+B35+B38</f>
        <v>2774635.7</v>
      </c>
      <c r="C34" s="46"/>
    </row>
    <row r="35" spans="1:3" ht="31.2" x14ac:dyDescent="0.35">
      <c r="A35" s="21" t="s">
        <v>14</v>
      </c>
      <c r="B35" s="38">
        <f>+B36+B37</f>
        <v>477708.6</v>
      </c>
      <c r="C35" s="86" t="s">
        <v>39</v>
      </c>
    </row>
    <row r="36" spans="1:3" x14ac:dyDescent="0.35">
      <c r="A36" s="43" t="s">
        <v>36</v>
      </c>
      <c r="B36" s="42">
        <v>488236.79999999999</v>
      </c>
      <c r="C36" s="87"/>
    </row>
    <row r="37" spans="1:3" x14ac:dyDescent="0.35">
      <c r="A37" s="43" t="s">
        <v>37</v>
      </c>
      <c r="B37" s="42">
        <v>-10528.2</v>
      </c>
      <c r="C37" s="88"/>
    </row>
    <row r="38" spans="1:3" ht="46.8" x14ac:dyDescent="0.35">
      <c r="A38" s="21" t="s">
        <v>40</v>
      </c>
      <c r="B38" s="38">
        <v>2296927.1</v>
      </c>
      <c r="C38" s="39" t="s">
        <v>41</v>
      </c>
    </row>
    <row r="39" spans="1:3" s="48" customFormat="1" x14ac:dyDescent="0.35">
      <c r="A39" s="40" t="s">
        <v>42</v>
      </c>
      <c r="B39" s="45">
        <f>B40+B41</f>
        <v>29277.800000000003</v>
      </c>
      <c r="C39" s="47"/>
    </row>
    <row r="40" spans="1:3" s="1" customFormat="1" ht="171.6" x14ac:dyDescent="0.35">
      <c r="A40" s="49" t="s">
        <v>43</v>
      </c>
      <c r="B40" s="50">
        <f>13751.4-738.8</f>
        <v>13012.6</v>
      </c>
      <c r="C40" s="39" t="s">
        <v>44</v>
      </c>
    </row>
    <row r="41" spans="1:3" s="1" customFormat="1" ht="78" x14ac:dyDescent="0.35">
      <c r="A41" s="49" t="s">
        <v>45</v>
      </c>
      <c r="B41" s="51">
        <v>16265.2</v>
      </c>
      <c r="C41" s="39" t="s">
        <v>46</v>
      </c>
    </row>
    <row r="42" spans="1:3" x14ac:dyDescent="0.35">
      <c r="A42" s="40" t="s">
        <v>47</v>
      </c>
      <c r="B42" s="52">
        <f>+B43</f>
        <v>17449.599999999999</v>
      </c>
      <c r="C42" s="53"/>
    </row>
    <row r="43" spans="1:3" ht="109.2" x14ac:dyDescent="0.35">
      <c r="A43" s="49" t="s">
        <v>48</v>
      </c>
      <c r="B43" s="51">
        <v>17449.599999999999</v>
      </c>
      <c r="C43" s="39" t="s">
        <v>49</v>
      </c>
    </row>
    <row r="44" spans="1:3" x14ac:dyDescent="0.35">
      <c r="A44" s="40" t="s">
        <v>50</v>
      </c>
      <c r="B44" s="52">
        <f>+B45</f>
        <v>3915</v>
      </c>
      <c r="C44" s="39"/>
    </row>
    <row r="45" spans="1:3" ht="46.8" x14ac:dyDescent="0.35">
      <c r="A45" s="49" t="s">
        <v>51</v>
      </c>
      <c r="B45" s="51">
        <v>3915</v>
      </c>
      <c r="C45" s="39" t="s">
        <v>52</v>
      </c>
    </row>
    <row r="46" spans="1:3" x14ac:dyDescent="0.35">
      <c r="A46" s="40" t="s">
        <v>53</v>
      </c>
      <c r="B46" s="52">
        <f>B47</f>
        <v>374328</v>
      </c>
      <c r="C46" s="39"/>
    </row>
    <row r="47" spans="1:3" ht="124.8" x14ac:dyDescent="0.35">
      <c r="A47" s="49" t="s">
        <v>54</v>
      </c>
      <c r="B47" s="51">
        <v>374328</v>
      </c>
      <c r="C47" s="39" t="s">
        <v>55</v>
      </c>
    </row>
    <row r="48" spans="1:3" x14ac:dyDescent="0.35">
      <c r="A48" s="54" t="s">
        <v>56</v>
      </c>
      <c r="B48" s="52">
        <f>+B49+B50</f>
        <v>3005125.1</v>
      </c>
      <c r="C48" s="39"/>
    </row>
    <row r="49" spans="1:3" x14ac:dyDescent="0.35">
      <c r="A49" s="49" t="s">
        <v>57</v>
      </c>
      <c r="B49" s="51">
        <v>3002397.2</v>
      </c>
      <c r="C49" s="39" t="s">
        <v>58</v>
      </c>
    </row>
    <row r="50" spans="1:3" x14ac:dyDescent="0.35">
      <c r="A50" s="49" t="s">
        <v>59</v>
      </c>
      <c r="B50" s="79">
        <v>2727.9</v>
      </c>
      <c r="C50" s="39" t="s">
        <v>60</v>
      </c>
    </row>
    <row r="51" spans="1:3" x14ac:dyDescent="0.35">
      <c r="A51" s="55"/>
      <c r="B51" s="56"/>
    </row>
    <row r="52" spans="1:3" x14ac:dyDescent="0.35">
      <c r="A52" s="57"/>
    </row>
    <row r="53" spans="1:3" x14ac:dyDescent="0.35">
      <c r="A53" s="58"/>
    </row>
    <row r="54" spans="1:3" x14ac:dyDescent="0.35">
      <c r="A54" s="57"/>
    </row>
    <row r="55" spans="1:3" x14ac:dyDescent="0.35">
      <c r="A55" s="57"/>
    </row>
    <row r="56" spans="1:3" x14ac:dyDescent="0.35">
      <c r="A56" s="58"/>
    </row>
    <row r="57" spans="1:3" x14ac:dyDescent="0.35">
      <c r="A57" s="57"/>
    </row>
    <row r="323" spans="6:6" x14ac:dyDescent="0.35">
      <c r="F323" s="59" t="s">
        <v>61</v>
      </c>
    </row>
  </sheetData>
  <mergeCells count="6">
    <mergeCell ref="C35:C37"/>
    <mergeCell ref="A2:C2"/>
    <mergeCell ref="A3:C3"/>
    <mergeCell ref="C9:C12"/>
    <mergeCell ref="C18:C25"/>
    <mergeCell ref="C31:C33"/>
  </mergeCells>
  <conditionalFormatting sqref="A26 C43:C50 C34 C26:C31 C38:C41">
    <cfRule type="cellIs" dxfId="5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opLeftCell="A29" workbookViewId="0">
      <selection activeCell="C39" sqref="C39"/>
    </sheetView>
  </sheetViews>
  <sheetFormatPr defaultColWidth="9.109375" defaultRowHeight="15.6" x14ac:dyDescent="0.35"/>
  <cols>
    <col min="1" max="1" width="62.109375" style="1" customWidth="1"/>
    <col min="2" max="2" width="20.88671875" style="2" customWidth="1"/>
    <col min="3" max="3" width="93.109375" style="78" customWidth="1"/>
    <col min="4" max="4" width="19" style="4" customWidth="1"/>
    <col min="5" max="5" width="16.88671875" style="4" bestFit="1" customWidth="1"/>
    <col min="6" max="6" width="18.88671875" style="4" customWidth="1"/>
    <col min="7" max="7" width="15.44140625" style="4" customWidth="1"/>
    <col min="8" max="8" width="15.109375" style="4" customWidth="1"/>
    <col min="9" max="16384" width="9.109375" style="4"/>
  </cols>
  <sheetData>
    <row r="2" spans="1:5" x14ac:dyDescent="0.35">
      <c r="A2" s="5"/>
      <c r="B2" s="5"/>
      <c r="C2" s="3" t="s">
        <v>62</v>
      </c>
    </row>
    <row r="3" spans="1:5" x14ac:dyDescent="0.35">
      <c r="A3" s="89" t="s">
        <v>63</v>
      </c>
      <c r="B3" s="89"/>
      <c r="C3" s="89"/>
    </row>
    <row r="5" spans="1:5" x14ac:dyDescent="0.35">
      <c r="A5" s="60" t="s">
        <v>64</v>
      </c>
      <c r="B5" s="61" t="s">
        <v>3</v>
      </c>
      <c r="C5" s="62" t="s">
        <v>5</v>
      </c>
    </row>
    <row r="6" spans="1:5" x14ac:dyDescent="0.35">
      <c r="A6" s="63" t="s">
        <v>65</v>
      </c>
      <c r="B6" s="64">
        <f>+B7</f>
        <v>350000</v>
      </c>
      <c r="C6" s="65"/>
    </row>
    <row r="7" spans="1:5" ht="46.8" x14ac:dyDescent="0.35">
      <c r="A7" s="49" t="s">
        <v>66</v>
      </c>
      <c r="B7" s="66">
        <v>350000</v>
      </c>
      <c r="C7" s="67" t="s">
        <v>67</v>
      </c>
      <c r="E7" s="16"/>
    </row>
    <row r="8" spans="1:5" ht="31.2" x14ac:dyDescent="0.35">
      <c r="A8" s="40" t="s">
        <v>34</v>
      </c>
      <c r="B8" s="41">
        <f>+B9+B12+B13+B14+B16</f>
        <v>9032320.2999999989</v>
      </c>
      <c r="C8" s="68"/>
    </row>
    <row r="9" spans="1:5" ht="62.4" x14ac:dyDescent="0.35">
      <c r="A9" s="21" t="s">
        <v>68</v>
      </c>
      <c r="B9" s="42">
        <f>+B10+B11</f>
        <v>8883320.2999999989</v>
      </c>
      <c r="C9" s="98" t="s">
        <v>69</v>
      </c>
    </row>
    <row r="10" spans="1:5" x14ac:dyDescent="0.35">
      <c r="A10" s="69" t="s">
        <v>70</v>
      </c>
      <c r="B10" s="42">
        <v>7778006.0999999996</v>
      </c>
      <c r="C10" s="99"/>
    </row>
    <row r="11" spans="1:5" x14ac:dyDescent="0.35">
      <c r="A11" s="69" t="s">
        <v>37</v>
      </c>
      <c r="B11" s="42">
        <v>1105314.2</v>
      </c>
      <c r="C11" s="100"/>
    </row>
    <row r="12" spans="1:5" x14ac:dyDescent="0.35">
      <c r="A12" s="21" t="s">
        <v>71</v>
      </c>
      <c r="B12" s="42">
        <v>1000</v>
      </c>
      <c r="C12" s="98" t="s">
        <v>69</v>
      </c>
    </row>
    <row r="13" spans="1:5" ht="31.2" x14ac:dyDescent="0.35">
      <c r="A13" s="21" t="s">
        <v>72</v>
      </c>
      <c r="B13" s="42">
        <v>1000</v>
      </c>
      <c r="C13" s="101"/>
    </row>
    <row r="14" spans="1:5" ht="46.8" x14ac:dyDescent="0.35">
      <c r="A14" s="21" t="s">
        <v>73</v>
      </c>
      <c r="B14" s="42">
        <f>+B15</f>
        <v>80000</v>
      </c>
      <c r="C14" s="98" t="s">
        <v>69</v>
      </c>
    </row>
    <row r="15" spans="1:5" x14ac:dyDescent="0.35">
      <c r="A15" s="69" t="s">
        <v>37</v>
      </c>
      <c r="B15" s="42">
        <v>80000</v>
      </c>
      <c r="C15" s="101"/>
    </row>
    <row r="16" spans="1:5" x14ac:dyDescent="0.35">
      <c r="A16" s="70" t="s">
        <v>74</v>
      </c>
      <c r="B16" s="41">
        <f>SUM(B17:B19)</f>
        <v>67000</v>
      </c>
      <c r="C16" s="54"/>
    </row>
    <row r="17" spans="1:3" ht="31.2" x14ac:dyDescent="0.35">
      <c r="A17" s="21" t="s">
        <v>75</v>
      </c>
      <c r="B17" s="42">
        <v>5000</v>
      </c>
      <c r="C17" s="98" t="s">
        <v>69</v>
      </c>
    </row>
    <row r="18" spans="1:3" ht="31.2" x14ac:dyDescent="0.35">
      <c r="A18" s="21" t="s">
        <v>76</v>
      </c>
      <c r="B18" s="42">
        <v>42000</v>
      </c>
      <c r="C18" s="99"/>
    </row>
    <row r="19" spans="1:3" ht="62.4" x14ac:dyDescent="0.35">
      <c r="A19" s="21" t="s">
        <v>77</v>
      </c>
      <c r="B19" s="42">
        <v>20000</v>
      </c>
      <c r="C19" s="100"/>
    </row>
    <row r="20" spans="1:3" x14ac:dyDescent="0.35">
      <c r="A20" s="40" t="s">
        <v>78</v>
      </c>
      <c r="B20" s="52">
        <f>+B21+B22</f>
        <v>1046220</v>
      </c>
      <c r="C20" s="49" t="s">
        <v>69</v>
      </c>
    </row>
    <row r="21" spans="1:3" ht="156" x14ac:dyDescent="0.35">
      <c r="A21" s="49" t="s">
        <v>79</v>
      </c>
      <c r="B21" s="51">
        <v>526220</v>
      </c>
      <c r="C21" s="49" t="s">
        <v>80</v>
      </c>
    </row>
    <row r="22" spans="1:3" ht="156" x14ac:dyDescent="0.35">
      <c r="A22" s="49" t="s">
        <v>81</v>
      </c>
      <c r="B22" s="51">
        <v>520000</v>
      </c>
      <c r="C22" s="49" t="s">
        <v>82</v>
      </c>
    </row>
    <row r="23" spans="1:3" ht="31.2" x14ac:dyDescent="0.35">
      <c r="A23" s="71" t="s">
        <v>83</v>
      </c>
      <c r="B23" s="72">
        <f>+B24</f>
        <v>114190</v>
      </c>
      <c r="C23" s="73"/>
    </row>
    <row r="24" spans="1:3" ht="78" x14ac:dyDescent="0.35">
      <c r="A24" s="74" t="s">
        <v>84</v>
      </c>
      <c r="B24" s="75">
        <v>114190</v>
      </c>
      <c r="C24" s="67" t="s">
        <v>85</v>
      </c>
    </row>
    <row r="25" spans="1:3" x14ac:dyDescent="0.35">
      <c r="A25" s="40" t="s">
        <v>86</v>
      </c>
      <c r="B25" s="52">
        <f>+B26</f>
        <v>192002</v>
      </c>
      <c r="C25" s="67"/>
    </row>
    <row r="26" spans="1:3" ht="46.8" x14ac:dyDescent="0.35">
      <c r="A26" s="76" t="s">
        <v>87</v>
      </c>
      <c r="B26" s="51">
        <v>192002</v>
      </c>
      <c r="C26" s="77" t="s">
        <v>88</v>
      </c>
    </row>
    <row r="27" spans="1:3" x14ac:dyDescent="0.35">
      <c r="A27" s="63" t="s">
        <v>89</v>
      </c>
      <c r="B27" s="64">
        <f>+B28+B29</f>
        <v>355211.6</v>
      </c>
      <c r="C27" s="65"/>
    </row>
    <row r="28" spans="1:3" ht="93.6" x14ac:dyDescent="0.35">
      <c r="A28" s="76" t="s">
        <v>90</v>
      </c>
      <c r="B28" s="66">
        <v>187668.6</v>
      </c>
      <c r="C28" s="67" t="s">
        <v>91</v>
      </c>
    </row>
    <row r="29" spans="1:3" ht="78" x14ac:dyDescent="0.35">
      <c r="A29" s="76" t="s">
        <v>92</v>
      </c>
      <c r="B29" s="66">
        <v>167542.99999999997</v>
      </c>
      <c r="C29" s="67" t="s">
        <v>93</v>
      </c>
    </row>
    <row r="30" spans="1:3" x14ac:dyDescent="0.35">
      <c r="A30" s="63" t="s">
        <v>38</v>
      </c>
      <c r="B30" s="81">
        <f>+B31</f>
        <v>2870000</v>
      </c>
      <c r="C30" s="81"/>
    </row>
    <row r="31" spans="1:3" x14ac:dyDescent="0.35">
      <c r="A31" s="21" t="s">
        <v>95</v>
      </c>
      <c r="B31" s="38">
        <v>2870000</v>
      </c>
      <c r="C31" s="39" t="s">
        <v>94</v>
      </c>
    </row>
    <row r="32" spans="1:3" x14ac:dyDescent="0.35">
      <c r="B32" s="82"/>
    </row>
    <row r="33" spans="2:3" x14ac:dyDescent="0.35">
      <c r="B33" s="82"/>
    </row>
    <row r="35" spans="2:3" x14ac:dyDescent="0.35">
      <c r="B35" s="83"/>
      <c r="C35" s="85"/>
    </row>
    <row r="36" spans="2:3" x14ac:dyDescent="0.35">
      <c r="B36" s="83"/>
      <c r="C36" s="85"/>
    </row>
    <row r="37" spans="2:3" x14ac:dyDescent="0.35">
      <c r="B37" s="84"/>
    </row>
    <row r="38" spans="2:3" x14ac:dyDescent="0.35">
      <c r="B38" s="84"/>
    </row>
  </sheetData>
  <mergeCells count="5">
    <mergeCell ref="A3:C3"/>
    <mergeCell ref="C9:C11"/>
    <mergeCell ref="C12:C13"/>
    <mergeCell ref="C14:C15"/>
    <mergeCell ref="C17:C19"/>
  </mergeCells>
  <conditionalFormatting sqref="C8">
    <cfRule type="cellIs" dxfId="4" priority="5" stopIfTrue="1" operator="equal">
      <formula>0</formula>
    </cfRule>
  </conditionalFormatting>
  <conditionalFormatting sqref="A27 A23 C24:C29">
    <cfRule type="cellIs" dxfId="3" priority="4" stopIfTrue="1" operator="equal">
      <formula>0</formula>
    </cfRule>
  </conditionalFormatting>
  <conditionalFormatting sqref="A6 C6:C7">
    <cfRule type="cellIs" dxfId="2" priority="3" stopIfTrue="1" operator="equal">
      <formula>0</formula>
    </cfRule>
  </conditionalFormatting>
  <conditionalFormatting sqref="A30">
    <cfRule type="cellIs" dxfId="1" priority="2" stopIfTrue="1" operator="equal">
      <formula>0</formula>
    </cfRule>
  </conditionalFormatting>
  <conditionalFormatting sqref="C31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վերահաշվարկ</vt:lpstr>
      <vt:lpstr>առաջնահերթ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2020-12-07T05:50:46Z</dcterms:modified>
</cp:coreProperties>
</file>