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700" activeTab="0"/>
  </bookViews>
  <sheets>
    <sheet name="rev" sheetId="1" r:id="rId1"/>
    <sheet name="econom" sheetId="2" r:id="rId2"/>
    <sheet name="functional" sheetId="3" r:id="rId3"/>
    <sheet name="defecit" sheetId="4" r:id="rId4"/>
  </sheets>
  <externalReferences>
    <externalReference r:id="rId7"/>
  </externalReferences>
  <definedNames>
    <definedName name="_xlnm.Print_Titles" localSheetId="1">'econom'!$10:$10</definedName>
    <definedName name="_xlnm.Print_Titles" localSheetId="2">'functional'!$6:$6</definedName>
  </definedNames>
  <calcPr fullCalcOnLoad="1"/>
</workbook>
</file>

<file path=xl/comments2.xml><?xml version="1.0" encoding="utf-8"?>
<comments xmlns="http://schemas.openxmlformats.org/spreadsheetml/2006/main">
  <authors>
    <author>Emma</author>
  </authors>
  <commentList>
    <comment ref="C37" authorId="0">
      <text>
        <r>
          <rPr>
            <b/>
            <sz val="8"/>
            <rFont val="Tahoma"/>
            <family val="0"/>
          </rPr>
          <t>Emma:</t>
        </r>
        <r>
          <rPr>
            <sz val="8"/>
            <rFont val="Tahoma"/>
            <family val="0"/>
          </rPr>
          <t xml:space="preserve">
</t>
        </r>
        <r>
          <rPr>
            <sz val="8"/>
            <rFont val="Times Armenian"/>
            <family val="1"/>
          </rPr>
          <t>470000.0 - ÇÝùÝ³Ï³Ù ßÇÝ. ûñÇÝ³Ï³Ý³óáõÙ
110000.0 - ÇÝùÝ³Ï³Ù ßÇÝ. ûï³ñáõÙ</t>
        </r>
      </text>
    </comment>
  </commentList>
</comments>
</file>

<file path=xl/sharedStrings.xml><?xml version="1.0" encoding="utf-8"?>
<sst xmlns="http://schemas.openxmlformats.org/spreadsheetml/2006/main" count="278" uniqueCount="205">
  <si>
    <t>Ð²ÞìºîìàôÂÚàôÜ*</t>
  </si>
  <si>
    <t>Ð³Û³ëï³ÝÇ Ð³Ýñ³å»ïáõÃÛ³Ý 2007 Ãí³Ï³ÝÇ å»ï³Ï³Ý µÛáõç»Ç Í³Ëë»ñÇ í»ñ³µ»ñÛ³É</t>
  </si>
  <si>
    <t>¥·áñÍ³é³Ï³Ý ¹³ë³Ï³ñ·Ù³Ùµ¤</t>
  </si>
  <si>
    <t>ÊàôØ´</t>
  </si>
  <si>
    <t>ºÜÂ²ÊàôØ´</t>
  </si>
  <si>
    <t>ÀÜ¸²ØºÜÀ Ì²Êêºð</t>
  </si>
  <si>
    <t>³Û¹ ÃíáõÙª</t>
  </si>
  <si>
    <t>ÀÜ¸Ð²Üàôð ´ÜàôÚÂÆ äºî²Î²Ü Ì²è²ÚàôÂÚàôÜÜºð</t>
  </si>
  <si>
    <t xml:space="preserve">úñ»Ýë¹Çñ Ù³ñÙÇÝ, å»ï³Ï³Ý Ï³é³í³ñáõÙ </t>
  </si>
  <si>
    <t>ä»ï³Ï³Ý ýÇÝ³Ýë³Ï³Ý Ï³é³í³ñáõÙ</t>
  </si>
  <si>
    <t>²ñï³ùÇÝ ù³Õ³ù³Ï³Ý ·áñÍáõÝ»áõÃÛáõÝ</t>
  </si>
  <si>
    <t>²ñï³ùÇÝ ïÝï»ë³Ï³Ý ³ç³ÏóáõÃÛáõÝ</t>
  </si>
  <si>
    <t>ÀÝ¹Ñ³Ýáõñ µÝáõÛÃÇ Çñ³í³Ï³Ý ·áñÍáõÝ»áõÃÛáõÝ</t>
  </si>
  <si>
    <t>ÀÝïñáõÃÛáõÝÝ»ñ  ¨ Ñ³Ýñ³ùí»Ý»ñ</t>
  </si>
  <si>
    <t>ÀÝ¹Ñ³Ýáõñ µÝáõÛÃÇ å»ï³Ï³Ý ³ÛÉ Í³é³ÛáõÃÛáõÝÝ»ñ</t>
  </si>
  <si>
    <t>ä²Þîä²ÜàôÂÚàôÜ</t>
  </si>
  <si>
    <t xml:space="preserve">è³½Ù³Ï³Ý Ï³ñÇùÝ»ñ                                                         </t>
  </si>
  <si>
    <t>ä³ßïå³ÝáõÃÛ³Ý µÝ³·³í³éÇ ³ÛÉ Í³Ëë»ñ</t>
  </si>
  <si>
    <t>Ð²ê²ð²Î²Î²Ü Î²ð¶Æ ä²Ðä²ÜàôÂÚàôÜ, ²¼¶²ÚÆÜ  ²Üìî²Ü¶àôÂÚàôÜ ºì ¸²î²Î²Ü ¶àðÌàôÜºàôÂÚàôÜ</t>
  </si>
  <si>
    <t>Ð³ë³ñ³Ï³Ï³Ý Ï³ñ·Ç å³Ñå³ÝáõÃÛáõÝ</t>
  </si>
  <si>
    <t xml:space="preserve">²½·³ÛÇÝ ³Ýíï³Ý·áõÃÛáõÝ </t>
  </si>
  <si>
    <t>¸³ï³Ï³Ý ·áñÍáõÝ»áõÃÛáõÝ</t>
  </si>
  <si>
    <t>ÎðÂàôÂÚàôÜ ºì ¶ÆîàôÂÚàôÜ</t>
  </si>
  <si>
    <t>ÎñÃáõÃÛ³Ý ¨ ·ÇïáõÃÛ³Ý µÝ³·³í³éáõÙ å»ï³Ï³Ý Ï³é³í³ñáõÙ</t>
  </si>
  <si>
    <t>î³ññ³Ï³Ý, ÑÇÙÝ³Ï³Ý ¨ ÙÇçÝ³Ï³ñ· ÁÝ¹Ñ³Ýáõñ ÏñÃáõÃÛáõÝ</t>
  </si>
  <si>
    <t>Ð³ïáõÏ ÁÝ¹Ñ³Ýáõñ ÏñÃáõÃÛáõÝ</t>
  </si>
  <si>
    <t xml:space="preserve">²ñï³¹åñáó³Ï³Ý ¹³ëïÇ³ñ³ÏáõÃÛáõÝ </t>
  </si>
  <si>
    <t>Ü³ËÝ³Ï³Ý Ù³ëÝ³·Çï³Ï³Ý (³ñÑ»ëï³·áñÍ³Ï³Ý) ÏñÃáõÃÛáõÝ</t>
  </si>
  <si>
    <t>ØÇçÇÝ Ù³ëÝ³·Çï³Ï³Ý ÏñÃáõÃÛáõÝ</t>
  </si>
  <si>
    <t>´³ñÓñ³·áõÛÝ ¨ Ñ»ïµáõÑ³Ï³Ý Ù³ëÝ³·Çï³Ï³Ý ÏñÃáõÃÛáõÝ</t>
  </si>
  <si>
    <t>¶ÇïáõÃÛáõÝ</t>
  </si>
  <si>
    <t>²èàÔæ²ä²ÐàôÂÚàôÜ</t>
  </si>
  <si>
    <t>²éáÕç³å³ÑáõÃÛ³Ý µÝ³·³í³éáõÙ å»ï³Ï³Ý Ï³é³í³ñáõÙ</t>
  </si>
  <si>
    <t>ÐÇí³Ý¹³Ýáó³ÛÇÝ µáõÅû·ÝáõÃÛáõÝ</t>
  </si>
  <si>
    <t>²é³çÝ³ÛÇÝ (³ÙµáõÉ³ïáñ-åáÉÇÏÉÇÝÇÏ³Ï³Ý) µáõÅû·ÝáõÃÛáõÝ</t>
  </si>
  <si>
    <t>ÐÇ·Ç»ÝÇÏ ¨ Ñ³Ï³Ñ³Ù³×³ñ³Ï³ÛÇÝ Í³é³ÛáõÃÛáõÝÝ»ñ</t>
  </si>
  <si>
    <t>´áõÅû·ÝáõÃÛ³Ý ³ÛÉ Í³é³ÛáõÃÛáõÝÝ»ñ</t>
  </si>
  <si>
    <t xml:space="preserve">²éáÕç³å³Ñ³Ï³Ý ³ÛÉ Í³é³ÛáõÃÛáõÝÝ»ñ ¨ Íñ³·ñ»ñ </t>
  </si>
  <si>
    <t>êàòÆ²È²Î²Ü ²ä²Ðàì²¶ðàôÂÚàôÜ ºì êàòÆ²È²Î²Ü ²ä²ÐàìàôÂÚàôÜ</t>
  </si>
  <si>
    <t>êáóÇ³É³Ï³Ý ³å³Ñáí³·ñáõÃÛ³Ý ¨ ëáóÇ³É³Ï³Ý ³å³ÑáíáõÃÛ³Ý µÝ³·³í³éáõÙ å»ï³Ï³Ý Ï³é³í³ñáõÙ</t>
  </si>
  <si>
    <t>Î»Ýë³Ãáß³Ï³ÛÇÝ ³å³ÑáíáõÙ</t>
  </si>
  <si>
    <t>ä»ï³Ï³Ý Ýå³ëïÝ»ñ µÝ³ÏãáõÃÛ³ÝÁ</t>
  </si>
  <si>
    <t>êáóÇ³É³Ï³Ý ³å³ÑáíáõÃÛ³Ý ÙÇçáó³éáõÙÝ»ñ</t>
  </si>
  <si>
    <t>²ÛÉ ëáóÇ³É³Ï³Ý Íñ³·ñ»ñ</t>
  </si>
  <si>
    <t>ØÞ²ÎàôÚÂ, îºÔºÎ²îìàôÂÚàôÜ, êäàðî ºì ÎðàÜ</t>
  </si>
  <si>
    <t>Øß³ÏáõÛÃÇ  ï»Õ»Ï³ïíáõÃÛ³Ý, ëåáñïÇ ¨ ÏñáÝÇ µÝ³·³í³éáõÙ å»ï³Ï³Ý Ï³é³í³ñáõÙ</t>
  </si>
  <si>
    <t>¶ñ³¹³ñ³ÝÝ»ñ</t>
  </si>
  <si>
    <t>Â³Ý·³ñ³ÝÝ»ñ ¨ óáõó³Ñ³Ý¹»ëÝ»ñ</t>
  </si>
  <si>
    <t>Øß³ÏáõÛÃÇ ïÝ»ñ, ³ÏáõÙµÝ»ñ, Ï»ÝïñáÝÝ»ñ</t>
  </si>
  <si>
    <t>²ÛÉ Ùß³ÏáõÃ³ÛÇÝ ÑÇÙÝ³ñÏÝ»ñ</t>
  </si>
  <si>
    <t>²ñí»ëï</t>
  </si>
  <si>
    <t>ÎÇÝ»Ù³ïá·ñ³ýÇ³</t>
  </si>
  <si>
    <t>Ðáõß³ñÓ³ÝÝ»ñÇ ¨ Ùß³ÏáõÃ³ÛÇÝ ³ñÅ»ùÝ»ñÇ í»ñ³Ï³Ý·ÝáõÙ ¨ å³Ñå³ÝáõÙ</t>
  </si>
  <si>
    <t>êåáñï</t>
  </si>
  <si>
    <t>Ð»éáõëï³é³¹ÇáÑ³Õáñ¹áõÙÝ»ñ</t>
  </si>
  <si>
    <t>Ðñ³ï³ñ³ÏãáõÃÛáõÝÝ»ñ, ËÙµ³·ñáõÃÛáõÝÝ»ñ</t>
  </si>
  <si>
    <t>î»Õ»Ï³ïíáõÃÛ³Ý Ó»éù µ»ñáõÙ</t>
  </si>
  <si>
    <t>ºñÇï³ë³ñ¹³Ï³Ý Íñ³·ñ»ñ</t>
  </si>
  <si>
    <t xml:space="preserve">ø³Õ³ù³Ï³Ý Ïáõë³ÏóáõÃÛáõÝÝ»ñ, Ñ³ë³ñ³Ï³Ï³Ý Ï³½Ù³Ï»ñåáõÃÛáõÝÝ»ñ,³ñÑÙÇáõÃÛáõÝÝ»ñ                          </t>
  </si>
  <si>
    <t>´Ý³Ï³ñ³Ý³ÛÇÝ ïÝï»ëáõÃÛáõÝ ¨ µÝ³Ï³ñ³Ý³ÛÇÝ ßÇÝ³ñ³ñáõÃÛáõÝ</t>
  </si>
  <si>
    <t xml:space="preserve">²Õµ³Ñ³ÝáõÃÛáõÝ, Ã³÷áÝÝ»ñÇ í»ñ³Ùß³ÏáõÙ ¨ ÷áÕáóÝ»ñÇ Ù³ùñáõÙ </t>
  </si>
  <si>
    <t xml:space="preserve">æñ³Ù³ï³Ï³ñ³ñáõÙ ¨ ÏáÛáõÕáõ Ñ³Ù³Ï³ñ·»ñÇ ß³Ñ³·áñÍáõÙ </t>
  </si>
  <si>
    <t>²ÛÉ Íñ³·ñ»ñ</t>
  </si>
  <si>
    <t>ì²èºÈÆø²ÚÆÜ ºì ¾Üºð¶ºîÆÎ Ð²Ø²ÈÆð</t>
  </si>
  <si>
    <t>ì³é»ÉÇù³ÛÇÝ ¨ ¿Ý»ñ·»ïÇÏ Ñ³Ù³ÉÇñÇ å»ï³Ï³Ý Ï³é³í³ñáõÙ</t>
  </si>
  <si>
    <t>¾É»Ïïñ³¿Ý»ñ·»ïÇÏ³</t>
  </si>
  <si>
    <t>²ïáÙ³ÛÇÝ ¿Ý»ñ·»ïÇÏ³</t>
  </si>
  <si>
    <t>¶ÚàôÔ²îÜîºêàôÂÚàôÜ, ²Üî²è²ÚÆÜ ºì æð²ÚÆÜ  îÜîºêàôÂÚàôÜ, ÒÎÜ²´àôÌàôÂÚàôÜ</t>
  </si>
  <si>
    <t>¶ÛáõÕ³ïÝï»ëáõÃÛ³Ý µÝ³·³í³éáõÙ å»ï³Ï³Ý Ï³é³í³ñáõÙ</t>
  </si>
  <si>
    <t>ÐáÕ»ñÇ µ³ñ»É³íÙ³Ý ³ßË³ï³ÝùÝ»ñ</t>
  </si>
  <si>
    <t xml:space="preserve">ÒÏÝ³µáõÍáõÃÛáõÝ, çñ³ÛÇÝ ïÝï»ëáõÃÛáõÝ </t>
  </si>
  <si>
    <t xml:space="preserve">´áõÛë»ñÇ å³ßïå³ÝáõÃÛáõÝ </t>
  </si>
  <si>
    <t>²Ý³ëÝ³µáõÅáõÃÛáõÝ ¨ Ñ³Ï³Ñ³Ù³×³ñ³Ï³ÛÇÝ ÙÇçáó³éáõÙÝ»ñ</t>
  </si>
  <si>
    <t>²Ýï³é³ÛÇÝ ïÝï»ëáõÃÛáõÝ</t>
  </si>
  <si>
    <t>îáÑÙ³µáõÍáõÃÛáõÝ, ë»ñÙÝ³µáõÍáõÃÛáõÝ, ³ÛÉ Íñ³·ñ»ñ</t>
  </si>
  <si>
    <t>²ð¸ÚàôÜ²´ºðàôÂÚàôÜ, Ð²Üø²ÚÆÜ Ð²Ü²ÌàÜºð (µ³ó³éáõÃÛ³Ùµ í³é»ÉÇùÇ), ÞÆÜ²ð²ðàôÂÚàôÜ ºì ´Ü²ä²Ðä²ÜàôÂÚàôÜ</t>
  </si>
  <si>
    <t xml:space="preserve">²ñ¹ÛáõÝ³µ»ñáõÃÛ³Ý,  Ñ³Ýù³ÛÇÝ Ñ³Ý³ÍáÝ»ñÇ å³ß³ñÝ»ñÇ, ßÇÝ³ñ³ñáõÃÛ³Ý ¨ µÝ³å³Ñå³ÝáõÃÛ³Ý µÝ³·³í³éáõÙ å»ï³Ï³Ý Ï³é³í³ñáõÙ </t>
  </si>
  <si>
    <t>È»éÝ³Ñ³Ýù³ÛÇÝ ³ñ¹ÛáõÝ. ¨ »ñÏñ³µ³ÝÑ»ï³Ëáõ½áõÃÛáõÝ</t>
  </si>
  <si>
    <t>Ü³Ë³·Í³Ñ»ï³Ëáõ½³Ï³Ý  ³ßË³ï³ÝùÝ»ñ</t>
  </si>
  <si>
    <t xml:space="preserve">´ÝáõÃÛ³Ý Ñ³ïáõÏ å³Ñå³ÝíáÕ ï³ñ³ÍùÝ»ñ </t>
  </si>
  <si>
    <t>´Ý³å³Ñå³Ý³Ï³Ý  ³ÛÉ  ÙÇçáó³éáõÙÝ»ñ</t>
  </si>
  <si>
    <t>îð²Üêäàðî, Ö²Ü²ä²ðÐ²ÚÆÜ îÜîºêàôÂÚàôÜ  ºì  Î²ä</t>
  </si>
  <si>
    <t>îñ³ÝëåáñïÇ ¨ Ï³åÇ µÝ³·³í³éáõÙ å»ï³Ï³Ý Ï³é³í³ñáõÙ</t>
  </si>
  <si>
    <t>²íïáÙáµÇÉ³ÛÇÝ ¨ ù³Õ³ù³ÛÇÝ ¿É»Ïïñ³Ï³Ý ïñ³Ýëåáñï</t>
  </si>
  <si>
    <t>ºñÏ³ÃáõÕ³ÛÇÝ ïñ³Ýëåáñï</t>
  </si>
  <si>
    <t>ú¹³ÛÇÝ ïñ³Ýëåáñï</t>
  </si>
  <si>
    <t>Ö³Ý³å³ñÑ³ÛÇÝ ïÝï»ëáõÃÛáõÝ</t>
  </si>
  <si>
    <t>Î³å</t>
  </si>
  <si>
    <t>îÜîºê²Î²Ü ²ÚÈ Ì²è²ÚàôÂÚàôÜÜºð</t>
  </si>
  <si>
    <t>²é¨ïñÇ, ëå³ë³ñÏáõÙÝ»ñÇ, Ù³ï³Ï³ñ³ñÙ³Ý ·áñÍáõÝ»áõÃÛ³Ý ¨ ÁÝ¹Ñ³Ýáõñ µÝáõÛÃÇ ïÝï»ë³Ï³Ý Í³é³ÛáõÃÛáõÝÝ»ñÇ µÝ³·³í³éáõÙ å»ï³Ï³Ý Ï³é³í³ñáõÙ</t>
  </si>
  <si>
    <t xml:space="preserve">ÜÛáõÃ³Ï³Ý  é»ëáõñëÝ»ñÇ å»ï³Ï³Ý å³ÑáõëïÝ»ñÇ Ó¨³íáñáõÙ ¨ å³Ñå³ÝáõÙ  </t>
  </si>
  <si>
    <t>¼µáë³ßñçÇÏáõÃÛáõÝ</t>
  </si>
  <si>
    <t xml:space="preserve">ÀÝ¹Ñ³Ýáõñ µÝáõÛÃÇ ïÝï»ë³Ï³Ý ³ÛÉ Í³é³ÛáõÃÛáõÝÝ»ñ </t>
  </si>
  <si>
    <t>ÐÆØÜ²Î²Ü ÊØ´ÆÜ â¸²êìàÔ Ì²Êêºð</t>
  </si>
  <si>
    <t>ä»ï³Ï³Ý å³ñïù³ÛÇÝ å³ñï³íáñáõÃÛáõÝÝ»ñÇ Ñ»ï ·áñÍ³éÝáõÃÛáõÝÝ»ñ</t>
  </si>
  <si>
    <t>îñ³Ýëý»ñï³ÛÇÝ í×³ñáõÙÝ»ñ ÐÐ  å»ï³Ï³Ý µÛáõç»Çó Ñ³Ù³ÛÝùÝ»ñÇ µÛáõç»Ý»ñ</t>
  </si>
  <si>
    <t>ö³ëï³óÇ</t>
  </si>
  <si>
    <t>Î³ï³ñá-Õ³Ï³Ý ¥%¤</t>
  </si>
  <si>
    <t>Ð³Û³ëï³ÝÇ Ð³Ýñ³å»ïáõÃÛ³Ý 2007 Ãí³Ï³ÝÇ å»ï³Ï³Ý µÛáõç»Ç »Ï³ÙáõïÝ»ñÇ í»ñ³µ»ñÛ³É</t>
  </si>
  <si>
    <t>äºî²Î²Ü ´ÚàôæºÆ ºÎ²ØàôîÜºð ºì ä²ÞîàÜ²Î²Ü îð²ÜêüºðîÜºð</t>
  </si>
  <si>
    <t xml:space="preserve">  áñÇóª</t>
  </si>
  <si>
    <t xml:space="preserve"> I.ÀÜ¸²ØºÜÀ ºÎ²ØàôîÜºð</t>
  </si>
  <si>
    <t xml:space="preserve"> ². ÀÜÂ²òÆÎ ºÎ²ØàôîÜºð</t>
  </si>
  <si>
    <t>³Û¹ ÃíáõÙ`</t>
  </si>
  <si>
    <t xml:space="preserve">1.Ð³ñÏ³ÛÇÝ »Ï³ÙáõïÝ»ñ </t>
  </si>
  <si>
    <t xml:space="preserve">2. ä»ï³Ï³Ý ïáõñù                                                                                        </t>
  </si>
  <si>
    <t xml:space="preserve">3. àã Ñ³ñÏ³ÛÇÝ »Ï³ÙáõïÝ»ñ </t>
  </si>
  <si>
    <t>´. Î²äÆî²ÈÆ  ¶àðÌ²èÜàôÂÚàôÜÜºðÆò ºÎ²ØàôîÜºð</t>
  </si>
  <si>
    <t>¶.ä²ÞîàÜ²Î²Ü îð²ÜêüºðîÜºð</t>
  </si>
  <si>
    <t>Ð³Û³ëï³ÝÇ Ð³Ýñ³å»ïáõÃÛ³Ý 2007 Ãí³Ï³ÝÇ å»ï³Ï³Ý µÛáõç»Ç ¹»ýÇóÇïÇ ¥å³Ï³ëáõñ¹Ç¤ í»ñ³µ»ñÛ³É</t>
  </si>
  <si>
    <t>äºî²Î²Ü ´ÚàôæºÆ ¸ºüÆòÆîÆ (ä²Î²êàôð¸Æ) üÆÜ²Üê²ìàðØ²Ü ²Ô´ÚàôðÜºðÀ</t>
  </si>
  <si>
    <t>². Ü»ñùÇÝ ³ÕµÛáõñÝ»ñ</t>
  </si>
  <si>
    <t>1. ä»ï³Ï³Ý ³ñÅ»ÃÕÃ»ñ` ÁÝ¹³Ù»ÝÁ</t>
  </si>
  <si>
    <t xml:space="preserve">       áñÇóª</t>
  </si>
  <si>
    <t>³) ·³ÝÓ³å»ï³Ï³Ý å³ñï³ïáÙë»ñ</t>
  </si>
  <si>
    <t>µ) ÙáõñÑ³ÏÝ»ñÇ Ù³ñáõÙ</t>
  </si>
  <si>
    <t>·) å»ï³Ï³Ý Ý»ñùÇÝ ß³ÑáÕ ÷áË³éáõÃÛ³Ý å³ñï³ïáÙë»ñÇ Ñ»ï·ÝáõÙ</t>
  </si>
  <si>
    <t>2. ²ÛÉ Ý»ñùÇÝ ³ÕµÛáõñÝ»ñ</t>
  </si>
  <si>
    <t>³) 2007 Ãí³Ï³ÝÇ ï³ñ»ëÏ½µÇ ³½³ï ÙÝ³óáñ¹Ç ÙÇçáóÝ»ñ</t>
  </si>
  <si>
    <t>·) ³ÛÉ</t>
  </si>
  <si>
    <t>´. ²ñï³ùÇÝ ³ÕµÛáõñÝ»ñ</t>
  </si>
  <si>
    <t>1. ì³ñÏ»ñÇ ëï³óáõÙ</t>
  </si>
  <si>
    <t>2. ì³ñÏ»ñÇ Ù³ñáõÙ</t>
  </si>
  <si>
    <t>³ñï³µÛáõç»Ç ·ñ³Ýï - »Ï³Ùáõï</t>
  </si>
  <si>
    <t>³ñï³µ. ·ñ³Ýï - Í³Ëë</t>
  </si>
  <si>
    <t>3. ²ÛÉ ³ñï³ùÇÝ ³ÕµÛáõñÝ»ñ</t>
  </si>
  <si>
    <t>¥ïÝï»ë³·Çï³Ï³Ý ¹³ë³Ï³ñ·Ù³Ùµ¤</t>
  </si>
  <si>
    <t xml:space="preserve"> ÀÜÂ²òÆÎ Ì²Êêºð</t>
  </si>
  <si>
    <t xml:space="preserve">äºî²Î²Ü Ø²ðØÆÜÜºðÆ, ¸ð²Üò ºÜÂ²Î² ´Úàôæºî²ÚÆÜ ÐÆØÜ²ðÎÜºðÆ ²ÞÊ²îàÔÜºðÆ ²ÞÊ²î²ì²ðÒ  </t>
  </si>
  <si>
    <t xml:space="preserve">  </t>
  </si>
  <si>
    <t>ù³Õ³ù³óÇ³Ï³Ý Í³é³ÛáÕÝ»ñÇ å³ñ·¨³ïñÙ³Ý ýáÝ¹</t>
  </si>
  <si>
    <t>îàÎàê²ìÖ²ðÜºð</t>
  </si>
  <si>
    <t>îáÏáë³í×³ñÝ»ñ Ý»ñùÇÝ å³ñïùÇ ¹ÇÙ³ó</t>
  </si>
  <si>
    <t>îáÏáë³í×³ñÝ»ñ ³ñï³ùÇÝ å³ñïùÇ ¹ÇÙ³ó</t>
  </si>
  <si>
    <t>êàô´êÆ¸Æ²Üºð</t>
  </si>
  <si>
    <t>ä»ï³Ï³Ý µÛáõç»Çó Ñ³Ù³ÛÝùÝ»ñÇ µÛáõç»Ý»ñÇÝ ïñíáÕ Ýå³ï³Ï³ÛÇÝ Ñ³ïÏ³óáõÙÝ»ñ` ëáõµí»ÝóÇ³Ý»ñ</t>
  </si>
  <si>
    <t>Ò»éÝ³ñÏáõÃÛáõÝÝ»ñÇÝ ¨ Ï³½Ù³Ï»ñåáõÃÛáõÝÝ»ñÇÝ ïñíáÕ ëáõµëÇ¹Ç³Ý»ñ</t>
  </si>
  <si>
    <t>ÀÜÂ²òÆÎ îð²ÜêüºðîÜºð</t>
  </si>
  <si>
    <t>ä»ï³Ï³Ý µÛáõç»Çó Ñ³Ù³ÛÝùÝ»ñÇ µÛáõç»Ý»ñÇÝ Ñ³Ù³Ñ³ñÃ»óÙ³Ý ëÏ½µáõÝùáí ïñíáÕ ¹áï³óÇ³Ý»ñ</t>
  </si>
  <si>
    <t>Âáß³ÏÝ»ñ</t>
  </si>
  <si>
    <t>ÎñÃ³Ãáß³ÏÝ»ñ</t>
  </si>
  <si>
    <t>Üå³ëïÝ»ñ</t>
  </si>
  <si>
    <t>²ÛÉ ÁÝÃ³óÇÏ ïñ³Ýëý»ñï³ÛÇÝ í×³ñÝ»ñ</t>
  </si>
  <si>
    <t xml:space="preserve"> - å³ñï³¹Çñ ëáóÇ³É³Ï³Ý  ³å³Ñáí³·ñáõÃÛ³Ý í×³ñÝ»ñ</t>
  </si>
  <si>
    <t xml:space="preserve"> - ÐÐ ²½·³ÛÇÝ ÄáÕáíÇ å³ï·³Ù³íáñÝ»ñÇ å³ï·³Ù³íáñ³Ï³Ý ·áñÍáõÝ»áõÃÛ³Ý Ñ»ï Ï³åí³Í Í³Ëë»ñÇ ÷áËÑ³ïáõóáõÙ  </t>
  </si>
  <si>
    <t xml:space="preserve"> - ÁÝÃ³óÇÏ Ý»ñùÇÝ ³ÛÉ ïñ³Ýëý»ñï³ÛÇÝ í×³ñÝ»ñ</t>
  </si>
  <si>
    <t xml:space="preserve"> - ûï³ñ»ñÏñÛ³ å»ïáõÃÛáõÝÝ»ñÇÝ ¨ ÙÇç³½·³ÛÇÝ Ï³½Ù³Ï»ñåáõÃÛáõÝÝ»ñÇÝ</t>
  </si>
  <si>
    <t xml:space="preserve"> - ÁÝÃ³óÇÏ ³ñï³ùÇÝ ³ÛÉ ïñ³Ýëý»ñï³ÛÇÝ í×³ñÝ»ñ</t>
  </si>
  <si>
    <t>²äð²ÜøÜºðÆ ¶ÜØ²Ü ºì Ì²è²ÚàôÂÚàôÜÜºðÆ ìÖ²ðØ²Ü Ì²Êêºð</t>
  </si>
  <si>
    <t>²åñ³ÝùÝ»ñÇ Ó»éùµ»ñáõÙ</t>
  </si>
  <si>
    <t>¶áõÛù, ·ñ³ë»ÝÛ³Ï³ÛÇÝ ³åñ³ÝùÝ»ñ ¨ ÝÛáõÃ»ñ</t>
  </si>
  <si>
    <t xml:space="preserve"> - ·ñ³ë»ÝÛ³Ï³ÛÇÝ ³åñ³ÝùÝ»ñ ¨ ÝÛáõÃ»ñ</t>
  </si>
  <si>
    <t xml:space="preserve"> - ·áõÛù ¨ ë³ñù³íáñáõÙÝ»ñ</t>
  </si>
  <si>
    <t xml:space="preserve"> - ÷³÷áõÏ ·áõÛù ¨ Ñ³Ý¹»ñÓ³Ýù </t>
  </si>
  <si>
    <t>¸»Õáñ³Ûù ¨ íÇñ³Ï³å³ÛÇÝ ÝÛáõÃ»ñ</t>
  </si>
  <si>
    <t>êÝÝ¹³ÙÃ»ñù</t>
  </si>
  <si>
    <t>²ÛÉ Í³Ëë»ñ</t>
  </si>
  <si>
    <t xml:space="preserve">¶áñÍáõÕáõÙÝ»ñ  ¨ Í³é³ÛáÕ³Ï³Ý áõÕ¨áñáõÃÛáõÝÝ»ñ </t>
  </si>
  <si>
    <t>îñ³Ýëåáñï³ÛÇÝ Í³é³ÛáõÃÛáõÝÝ»ñÇ í×³ñÝ»ñ</t>
  </si>
  <si>
    <t>Î³åÇ Í³é³ÛáõÃÛáõÝÝ»ñÇ í×³ñÝ»ñ</t>
  </si>
  <si>
    <t>ÎáÙáõÝ³É Í³é³ÛáõÃÛáõÝÝ»ñÇ í×³ñÝ»ñ</t>
  </si>
  <si>
    <t>¾É»Ïïñ³¿Ý»ñ·Ç³ÛÇ, í³é»ÉÇùÇ ¨ ç»éáõóÙ³Ý Í³Ëë»ñ</t>
  </si>
  <si>
    <t xml:space="preserve">æñÙáõÕ-ÏáÛáõÕáõó û·ïí»Éáõ í³ñÓÇ í×³ñÙ³Ý Í³Ëë»ñ </t>
  </si>
  <si>
    <t>²ÛÉ ÏáÙáõÝ³É Í³Ëë»ñ</t>
  </si>
  <si>
    <t>¶áõÛùÇ í³ñÓ³Ï³ÉáõÃÛ³Ý Í³Ëë»ñ</t>
  </si>
  <si>
    <t xml:space="preserve"> - ß»Ýù»ñÇ, ßÇÝáõÃÛáõÝÝ»ñÇ ¨ µÝ³Ï³ñ³ÝÝ»ñÇ í³ñÓ³Ï³ÉáõÃÛ³Ý Í³Ëë»ñ </t>
  </si>
  <si>
    <t>²ñï³·»ñ³ï»ëã³Ï³Ý å³Ñå³ÝáõÃÛ³Ý Í³Ëë»ñ</t>
  </si>
  <si>
    <t>Ð³ñÏ»ñÇ, ïáõñù»ñÇ ¨ ³ÛÉ å³ñï³¹Çñ í×³ñÝ»ñÇ Ï³ï³ñÙ³Ý Í³Ëë»ñ</t>
  </si>
  <si>
    <t>ÐÐ ²½·³ÛÇÝ ÄáÕáíÇ å³ï·³Ù³íáñÝ»ñÇ Ýëï³ßñç³Ý³ÛÇÝ Í³Ëë»ñ</t>
  </si>
  <si>
    <t>Ü»ñÏ³Û³óáõóã³Ï³Ý Í³Ëë»ñ</t>
  </si>
  <si>
    <t>Ô»Ï³í³ñÇ ýáÝ¹</t>
  </si>
  <si>
    <t xml:space="preserve">²ÛÉ Í³é³ÛáõÃÛáõÝÝ»ñÇ Ó»éù µ»ñÙ³Ý Í³Ëë»ñ </t>
  </si>
  <si>
    <t>áñÇóª</t>
  </si>
  <si>
    <t xml:space="preserve"> - ÐÐ ¹»ëå³ÝáõÃÛáõÝÝ»ñÇ ¨ é³½Ù³Ï³Ý Ïóáñ¹Ý»ñÇ å³Ñå³ÝÙ³Ý Í³Ëë»ñ  </t>
  </si>
  <si>
    <t>Î²äÆî²È Ì²Êêºð</t>
  </si>
  <si>
    <t>Î²äÆî²È Üºð¸ðàôØÜºðÆ Ì²Êêºð</t>
  </si>
  <si>
    <t>Î²äÆî²È ÞÆÜ²ð²ðàôÂÚ²Ü Ì²Êêºð</t>
  </si>
  <si>
    <t>Ü²Ê²¶Ì²Ðºî²¼àî²Î²Ü Ì²Êêºð</t>
  </si>
  <si>
    <t>ºðÎð²´²Ü²Ðºî²Êàô¼²Î²Ü Ì²Êêºð</t>
  </si>
  <si>
    <t>ÜÚàôÂ²Î²Ü èºêàôðêÜºðÆ äºî²Î²Ü ä²ÐàôêîÆ Òºì²ìàðØ²Ü Ì²Êêºð</t>
  </si>
  <si>
    <t xml:space="preserve">ê³ñù»ñÇ ¨ ë³ñù³íáñáõÙÝ»ñÇ Ó»éù µ»ñÙ³Ý Í³Ëë»ñ </t>
  </si>
  <si>
    <t>îñ³Ýëåáñï³ÛÇÝ ÙÇçáóÝ»ñÇ Ó»éù µ»ñÙ³Ý Í³Ëë»ñ</t>
  </si>
  <si>
    <t>ÐáÕÇ Ó»éù µ»ñÙ³Ý Í³Ëë»ñ</t>
  </si>
  <si>
    <t xml:space="preserve">²ÛÉ ³ÏïÇíÝ»ñÇ Ó»éù µ»ñÙ³Ý Í³Ëë»ñ </t>
  </si>
  <si>
    <t xml:space="preserve">¶ºà¸º¼Æ²Î²Ü - ø²ðîº¼²¶ð²Î²Ü Ì²Êêºð </t>
  </si>
  <si>
    <t>Î²äÆî²È îð²ÜêüºðîÜºðÆ ¶Ìàì Ì²Êêºð</t>
  </si>
  <si>
    <t>Î²äÆî²È Üàðà¶àôØÜºðÆ Ì²Êêºð</t>
  </si>
  <si>
    <t>ì²ðÎ²ìàðàôØª Ð²Ü²Ì Ø²ðàôØÀ</t>
  </si>
  <si>
    <t>Ü»ñùÇÝ í³ñÏ³íáñáõÙª Ñ³Ý³Í Ù³ñáõÙÁ</t>
  </si>
  <si>
    <t>í³ñÏÇ  ïñ³Ù³¹ñáõÙ</t>
  </si>
  <si>
    <t>í³ñÏÇ Ù³ñáõÙÇó Ùáõïù»ñ</t>
  </si>
  <si>
    <t xml:space="preserve">²ñï³ùÇÝ í³ñÏ³íáñáõÙª Ñ³Ý³Í Ù³ñáõÙÁ </t>
  </si>
  <si>
    <t>* Ü»ñ³éí³Í ¿ å»ï³Ï³Ý ÑÇÙÝ³ñÏÝ»ñÇ Ñ³Ù³ñ ÐÐ Ï³é³í³ñáõÃÛ³Ý ÁÝ¹áõÝ³Í áñáßáõÙÝ»ñÇ Ñ³Ù³Ó³ÛÝ µ³óí³Í ³ñï³µÛáõç»ï³ÛÇÝ Ñ³ßÇíÝ»ñÇ ÙÇçáóÝ»ñÇ ßñç³Ý³éáõÃÛáõÝÁ` Ñ³Ù³Ó³ÛÝ §Ð³Û³ëï³ÝÇ Ð³Ýñ³å»ïáõÃÛ³Ý 2007 Ãí³Ï³ÝÇ å»ï³Ï³Ý µÛáõç»Ç Ù³ëÇÝ¦ ÐÐ ûñ»ÝùÇ 9-ñ¹ Ñá¹í³ÍÇ 18-ñ¹ Ï»ïÇ:</t>
  </si>
  <si>
    <r>
      <t xml:space="preserve"> - Ñ³ïáõÏ Ýå³ï³Ï³ÛÇÝ ýáÝ¹»ñÇó ïñíáÕ å³ñ·¨³ïñáõÙ</t>
    </r>
    <r>
      <rPr>
        <sz val="7.5"/>
        <color indexed="63"/>
        <rFont val="Arial Armenian"/>
        <family val="2"/>
      </rPr>
      <t xml:space="preserve"> </t>
    </r>
  </si>
  <si>
    <r>
      <t xml:space="preserve">¹ </t>
    </r>
    <r>
      <rPr>
        <sz val="10"/>
        <rFont val="Arial Armenian"/>
        <family val="2"/>
      </rPr>
      <t>Ð³ëï³ïí³Í ¿ §Ð³Û³ëï³ÝÇ Ð³Ýñ³å»ïáõÃÛ³Ý 2007 Ãí³Ï³ÝÇ å»ï³Ï³Ý µÛáõç»Ç Ù³ëÇÝ¦ Ð³Û³ëï³ÝÇ Ð³Ýñ³å»ïáõÃÛ³Ý ûñ»Ýùáí:</t>
    </r>
  </si>
  <si>
    <r>
      <t>äÉ³Ý</t>
    </r>
    <r>
      <rPr>
        <b/>
        <sz val="10"/>
        <rFont val="Arial"/>
        <family val="2"/>
      </rPr>
      <t>¹</t>
    </r>
  </si>
  <si>
    <r>
      <t>Ößïí³Í åÉ³Ý</t>
    </r>
    <r>
      <rPr>
        <b/>
        <sz val="10"/>
        <rFont val="Arial"/>
        <family val="2"/>
      </rPr>
      <t>²</t>
    </r>
    <r>
      <rPr>
        <b/>
        <sz val="10"/>
        <rFont val="Arial Armenian"/>
        <family val="2"/>
      </rPr>
      <t xml:space="preserve"> </t>
    </r>
  </si>
  <si>
    <r>
      <t>²</t>
    </r>
    <r>
      <rPr>
        <sz val="10"/>
        <rFont val="Arial Armenian"/>
        <family val="2"/>
      </rPr>
      <t xml:space="preserve"> Ð³ßíÇ »Ý ³éÝí³Í §Ð³Û³ëï³ÝÇ Ð³Ýñ³å»ïáõÃÛ³Ý 2007 Ãí³Ï³ÝÇ å»ï³Ï³Ý µÛáõç»Ç Ù³ëÇÝ¦ ÐÐ ûñ»ÝùáõÙ ÷á÷áËáõÃÛáõÝÝ»ñ ¨ Éñ³óáõÙÝ»ñ Ï³ï³ñ»Éáõ Ù³ëÇÝ¦ 03.07.2007Ã. Ðú-191-Ü ÐÐ ûñ»Ýùáí ¨ ÐÐ Ï³é³í³ñáõÃÛ³ÝÁ í»ñ³å³Ñí³Í ÉÇ³½áñáõÃÛáõÝÝ»ñÇ ßñç³Ý³ÏÝ»ñáõÙ Ï³ï³ñí³Í ÷á÷áËáõÃÛáõÝÝ»ñÁ:</t>
    </r>
  </si>
  <si>
    <t>àâ ÜÚàôÂ²Î²Ü ²ÎîÆìÜºðÆ Òºèø ´ºðØ²Ü Ì²Êêºð</t>
  </si>
  <si>
    <t>Î²äÆî²È ²ÎîÆìÜºðÆ Òºèø ´ºðØ²Ü Ì²Êêºð</t>
  </si>
  <si>
    <t>Þ»Ýù»ñÇ, ßÇÝáõÃÛáõÝÝ»ñÇ ¨ µÝ³Ï³ñ³ÝÝ»ñÇ Ó»éù µ»ñÙ³Ý Í³Ëë»ñ</t>
  </si>
  <si>
    <t>´Ü²Î²ð²Ü²ÚÆÜ-ÎàØàôÜ²È îÜîºêàôÂÚàôÜ</t>
  </si>
  <si>
    <t>¥Ñ³½³ñ ¹ñ³Ù¤</t>
  </si>
  <si>
    <t>µ) ³é¨ïñ³ÛÇÝ Ï³½Ù³Ï»ñåáõÃÛáõÝÝ»ñáõÙ å»ï³Ï³Ý µ³ÅÝ»Ù³ëÇ Ù³ëÝ³íáñ»óáõÙÇó (ë»÷³Ï³Ý³ßÝáñÑáõÙÇó) ëï³óí³Í ÙÇçáóÝ»ñ**</t>
  </si>
  <si>
    <t>**Ü»ñ³éí³Í »Ý ë»÷³Ï³Ý³ßÝáñÑÙ³Ý ¹ñ³Ù³ÛÇÝ Ñ³ßíÇó  19,103,000.0 Ñ³½³ñ ¹ñ³ÙÇ ¨ üÇ½ÇÏ³Ï³Ý ³ÝÓ³Ýó ÏáÕÙÇó Ï³ï³ñí³Í 324.3 Ñ³½³ñ ¹ñ³ÙÇ ÷áË³ÝóáõÙÝ»ñÁ: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</si>
</sst>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 &quot;;\-#,##0\ &quot; &quot;"/>
    <numFmt numFmtId="165" formatCode="#,##0\ &quot; &quot;;[Red]\-#,##0\ &quot; &quot;"/>
    <numFmt numFmtId="166" formatCode="#,##0.00\ &quot; &quot;;\-#,##0.00\ &quot; &quot;"/>
    <numFmt numFmtId="167" formatCode="#,##0.00\ &quot; &quot;;[Red]\-#,##0.00\ &quot; &quot;"/>
    <numFmt numFmtId="168" formatCode="_-* #,##0\ &quot; &quot;_-;\-* #,##0\ &quot; &quot;_-;_-* &quot;-&quot;\ &quot; &quot;_-;_-@_-"/>
    <numFmt numFmtId="169" formatCode="_-* #,##0\ _ _-;\-* #,##0\ _ _-;_-* &quot;-&quot;\ _ _-;_-@_-"/>
    <numFmt numFmtId="170" formatCode="_-* #,##0.00\ &quot; &quot;_-;\-* #,##0.00\ &quot; &quot;_-;_-* &quot;-&quot;??\ &quot; &quot;_-;_-@_-"/>
    <numFmt numFmtId="171" formatCode="_-* #,##0.00\ _ _-;\-* #,##0.00\ _ _-;_-* &quot;-&quot;??\ _ _-;_-@_-"/>
    <numFmt numFmtId="172" formatCode="_(* #,##0.0_);_(* \(#,##0.0\);_(* &quot;-&quot;??_);_(@_)"/>
    <numFmt numFmtId="173" formatCode="00"/>
    <numFmt numFmtId="174" formatCode="_(* #,##0.0_);_(* \(#,##0.0\);_(* &quot;-&quot;?_);_(@_)"/>
    <numFmt numFmtId="175" formatCode="_-* #,##0.0\ _ _-;\-* #,##0.0\ _ _-;_-* &quot;-&quot;?\ _ _-;_-@_-"/>
    <numFmt numFmtId="176" formatCode="#,##0.0"/>
    <numFmt numFmtId="177" formatCode="0.0%"/>
    <numFmt numFmtId="178" formatCode="_-* #,##0.0\ _ _-;\-* #,##0.0\ _ _-;_-* &quot;-&quot;??\ _ _-;_-@_-"/>
    <numFmt numFmtId="179" formatCode="_(* #,##0_);_(* \(#,##0\);_(* &quot;-&quot;??_);_(@_)"/>
    <numFmt numFmtId="180" formatCode="_(* #,##0.000_);_(* \(#,##0.000\);_(* &quot;-&quot;??_);_(@_)"/>
    <numFmt numFmtId="181" formatCode="0.000"/>
    <numFmt numFmtId="182" formatCode="_-* #,##0.000\ _ _-;\-* #,##0.000\ _ _-;_-* &quot;-&quot;??\ _ _-;_-@_-"/>
    <numFmt numFmtId="183" formatCode="_(* #,##0.0000_);_(* \(#,##0.0000\);_(* &quot;-&quot;??_);_(@_)"/>
    <numFmt numFmtId="184" formatCode="0.0000"/>
    <numFmt numFmtId="185" formatCode="0.0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Times Armenian"/>
      <family val="1"/>
    </font>
    <font>
      <b/>
      <sz val="11"/>
      <name val="Arial Armenian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11"/>
      <name val="Arial Armenian"/>
      <family val="2"/>
    </font>
    <font>
      <sz val="10"/>
      <color indexed="63"/>
      <name val="Arial Armenian"/>
      <family val="2"/>
    </font>
    <font>
      <sz val="7.5"/>
      <color indexed="63"/>
      <name val="Arial Armenian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1" xfId="0" applyFont="1" applyFill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wrapText="1"/>
    </xf>
    <xf numFmtId="172" fontId="8" fillId="0" borderId="3" xfId="15" applyNumberFormat="1" applyFont="1" applyFill="1" applyBorder="1" applyAlignment="1">
      <alignment/>
    </xf>
    <xf numFmtId="177" fontId="8" fillId="0" borderId="3" xfId="21" applyNumberFormat="1" applyFont="1" applyFill="1" applyBorder="1" applyAlignment="1">
      <alignment/>
    </xf>
    <xf numFmtId="0" fontId="7" fillId="0" borderId="4" xfId="0" applyFont="1" applyFill="1" applyBorder="1" applyAlignment="1">
      <alignment/>
    </xf>
    <xf numFmtId="172" fontId="7" fillId="0" borderId="4" xfId="15" applyNumberFormat="1" applyFont="1" applyFill="1" applyBorder="1" applyAlignment="1">
      <alignment/>
    </xf>
    <xf numFmtId="177" fontId="8" fillId="0" borderId="4" xfId="21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72" fontId="8" fillId="0" borderId="4" xfId="15" applyNumberFormat="1" applyFont="1" applyFill="1" applyBorder="1" applyAlignment="1">
      <alignment/>
    </xf>
    <xf numFmtId="177" fontId="7" fillId="0" borderId="4" xfId="21" applyNumberFormat="1" applyFont="1" applyFill="1" applyBorder="1" applyAlignment="1">
      <alignment/>
    </xf>
    <xf numFmtId="0" fontId="7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wrapText="1"/>
    </xf>
    <xf numFmtId="0" fontId="8" fillId="0" borderId="5" xfId="0" applyFont="1" applyFill="1" applyBorder="1" applyAlignment="1">
      <alignment/>
    </xf>
    <xf numFmtId="172" fontId="8" fillId="0" borderId="5" xfId="15" applyNumberFormat="1" applyFont="1" applyFill="1" applyBorder="1" applyAlignment="1">
      <alignment/>
    </xf>
    <xf numFmtId="177" fontId="8" fillId="0" borderId="5" xfId="21" applyNumberFormat="1" applyFont="1" applyFill="1" applyBorder="1" applyAlignment="1">
      <alignment/>
    </xf>
    <xf numFmtId="171" fontId="7" fillId="0" borderId="0" xfId="0" applyNumberFormat="1" applyFont="1" applyFill="1" applyAlignment="1">
      <alignment/>
    </xf>
    <xf numFmtId="43" fontId="7" fillId="0" borderId="0" xfId="15" applyFont="1" applyFill="1" applyAlignment="1">
      <alignment/>
    </xf>
    <xf numFmtId="43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1" xfId="0" applyFont="1" applyFill="1" applyBorder="1" applyAlignment="1">
      <alignment/>
    </xf>
    <xf numFmtId="172" fontId="8" fillId="0" borderId="0" xfId="15" applyNumberFormat="1" applyFont="1" applyFill="1" applyBorder="1" applyAlignment="1">
      <alignment/>
    </xf>
    <xf numFmtId="172" fontId="8" fillId="0" borderId="6" xfId="15" applyNumberFormat="1" applyFont="1" applyFill="1" applyBorder="1" applyAlignment="1">
      <alignment/>
    </xf>
    <xf numFmtId="176" fontId="10" fillId="0" borderId="6" xfId="0" applyNumberFormat="1" applyFont="1" applyFill="1" applyBorder="1" applyAlignment="1">
      <alignment horizontal="right" wrapText="1"/>
    </xf>
    <xf numFmtId="0" fontId="10" fillId="0" borderId="7" xfId="0" applyFont="1" applyFill="1" applyBorder="1" applyAlignment="1">
      <alignment wrapText="1"/>
    </xf>
    <xf numFmtId="176" fontId="10" fillId="0" borderId="4" xfId="0" applyNumberFormat="1" applyFont="1" applyFill="1" applyBorder="1" applyAlignment="1">
      <alignment horizontal="right" wrapText="1"/>
    </xf>
    <xf numFmtId="172" fontId="7" fillId="0" borderId="0" xfId="15" applyNumberFormat="1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172" fontId="7" fillId="0" borderId="5" xfId="15" applyNumberFormat="1" applyFont="1" applyFill="1" applyBorder="1" applyAlignment="1">
      <alignment/>
    </xf>
    <xf numFmtId="172" fontId="7" fillId="0" borderId="8" xfId="15" applyNumberFormat="1" applyFont="1" applyFill="1" applyBorder="1" applyAlignment="1">
      <alignment/>
    </xf>
    <xf numFmtId="177" fontId="7" fillId="0" borderId="5" xfId="21" applyNumberFormat="1" applyFont="1" applyFill="1" applyBorder="1" applyAlignment="1">
      <alignment/>
    </xf>
    <xf numFmtId="177" fontId="7" fillId="0" borderId="0" xfId="21" applyNumberFormat="1" applyFont="1" applyFill="1" applyBorder="1" applyAlignment="1">
      <alignment/>
    </xf>
    <xf numFmtId="180" fontId="7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textRotation="90"/>
    </xf>
    <xf numFmtId="0" fontId="8" fillId="0" borderId="9" xfId="0" applyFont="1" applyFill="1" applyBorder="1" applyAlignment="1">
      <alignment textRotation="90"/>
    </xf>
    <xf numFmtId="0" fontId="7" fillId="0" borderId="1" xfId="0" applyFont="1" applyFill="1" applyBorder="1" applyAlignment="1">
      <alignment wrapText="1"/>
    </xf>
    <xf numFmtId="0" fontId="8" fillId="0" borderId="7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172" fontId="7" fillId="0" borderId="6" xfId="15" applyNumberFormat="1" applyFont="1" applyFill="1" applyBorder="1" applyAlignment="1">
      <alignment/>
    </xf>
    <xf numFmtId="173" fontId="8" fillId="0" borderId="4" xfId="0" applyNumberFormat="1" applyFont="1" applyFill="1" applyBorder="1" applyAlignment="1">
      <alignment/>
    </xf>
    <xf numFmtId="173" fontId="8" fillId="0" borderId="7" xfId="0" applyNumberFormat="1" applyFont="1" applyFill="1" applyBorder="1" applyAlignment="1">
      <alignment vertical="top"/>
    </xf>
    <xf numFmtId="0" fontId="8" fillId="0" borderId="7" xfId="0" applyFont="1" applyFill="1" applyBorder="1" applyAlignment="1">
      <alignment vertical="top"/>
    </xf>
    <xf numFmtId="0" fontId="7" fillId="0" borderId="6" xfId="0" applyFont="1" applyFill="1" applyBorder="1" applyAlignment="1">
      <alignment/>
    </xf>
    <xf numFmtId="172" fontId="7" fillId="0" borderId="4" xfId="0" applyNumberFormat="1" applyFont="1" applyFill="1" applyBorder="1" applyAlignment="1">
      <alignment/>
    </xf>
    <xf numFmtId="176" fontId="7" fillId="0" borderId="6" xfId="0" applyNumberFormat="1" applyFont="1" applyFill="1" applyBorder="1" applyAlignment="1">
      <alignment/>
    </xf>
    <xf numFmtId="176" fontId="7" fillId="0" borderId="4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73" fontId="8" fillId="0" borderId="7" xfId="0" applyNumberFormat="1" applyFont="1" applyFill="1" applyBorder="1" applyAlignment="1">
      <alignment vertical="center"/>
    </xf>
    <xf numFmtId="173" fontId="7" fillId="0" borderId="4" xfId="0" applyNumberFormat="1" applyFont="1" applyFill="1" applyBorder="1" applyAlignment="1">
      <alignment wrapText="1"/>
    </xf>
    <xf numFmtId="173" fontId="8" fillId="0" borderId="4" xfId="0" applyNumberFormat="1" applyFont="1" applyFill="1" applyBorder="1" applyAlignment="1">
      <alignment vertical="center"/>
    </xf>
    <xf numFmtId="173" fontId="7" fillId="0" borderId="4" xfId="0" applyNumberFormat="1" applyFont="1" applyFill="1" applyBorder="1" applyAlignment="1">
      <alignment horizontal="left" wrapText="1"/>
    </xf>
    <xf numFmtId="173" fontId="8" fillId="0" borderId="5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 vertical="top"/>
    </xf>
    <xf numFmtId="0" fontId="7" fillId="0" borderId="5" xfId="0" applyFont="1" applyFill="1" applyBorder="1" applyAlignment="1">
      <alignment wrapText="1"/>
    </xf>
    <xf numFmtId="172" fontId="7" fillId="0" borderId="11" xfId="15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/>
    </xf>
    <xf numFmtId="173" fontId="8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wrapText="1"/>
    </xf>
    <xf numFmtId="0" fontId="8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172" fontId="8" fillId="0" borderId="4" xfId="15" applyNumberFormat="1" applyFont="1" applyFill="1" applyBorder="1" applyAlignment="1">
      <alignment vertical="center"/>
    </xf>
    <xf numFmtId="177" fontId="8" fillId="0" borderId="4" xfId="21" applyNumberFormat="1" applyFont="1" applyFill="1" applyBorder="1" applyAlignment="1">
      <alignment vertical="center"/>
    </xf>
    <xf numFmtId="43" fontId="8" fillId="0" borderId="0" xfId="15" applyFont="1" applyFill="1" applyAlignment="1">
      <alignment horizontal="center"/>
    </xf>
    <xf numFmtId="177" fontId="8" fillId="0" borderId="0" xfId="21" applyNumberFormat="1" applyFont="1" applyFill="1" applyAlignment="1">
      <alignment horizontal="center"/>
    </xf>
    <xf numFmtId="172" fontId="7" fillId="0" borderId="0" xfId="0" applyNumberFormat="1" applyFont="1" applyFill="1" applyAlignment="1">
      <alignment/>
    </xf>
    <xf numFmtId="177" fontId="7" fillId="0" borderId="0" xfId="21" applyNumberFormat="1" applyFont="1" applyFill="1" applyAlignment="1">
      <alignment/>
    </xf>
    <xf numFmtId="174" fontId="7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0" fontId="7" fillId="0" borderId="0" xfId="21" applyNumberFormat="1" applyFont="1" applyFill="1" applyAlignment="1">
      <alignment/>
    </xf>
    <xf numFmtId="172" fontId="7" fillId="0" borderId="0" xfId="15" applyNumberFormat="1" applyFont="1" applyFill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 shrinkToFit="1"/>
    </xf>
    <xf numFmtId="0" fontId="7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ess%202007\press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y"/>
      <sheetName val="February"/>
      <sheetName val="March"/>
      <sheetName val="April"/>
      <sheetName val="May"/>
      <sheetName val="June"/>
      <sheetName val="July"/>
      <sheetName val="August"/>
      <sheetName val="September"/>
      <sheetName val="Oktober"/>
      <sheetName val="November"/>
      <sheetName val="December"/>
      <sheetName val="Sheet1"/>
    </sheetNames>
    <sheetDataSet>
      <sheetData sheetId="10">
        <row r="23">
          <cell r="E23">
            <v>7277.37176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F7" sqref="F7"/>
    </sheetView>
  </sheetViews>
  <sheetFormatPr defaultColWidth="9.140625" defaultRowHeight="12.75"/>
  <cols>
    <col min="1" max="1" width="44.00390625" style="1" customWidth="1"/>
    <col min="2" max="3" width="15.7109375" style="1" bestFit="1" customWidth="1"/>
    <col min="4" max="4" width="16.140625" style="1" bestFit="1" customWidth="1"/>
    <col min="5" max="5" width="13.421875" style="1" bestFit="1" customWidth="1"/>
    <col min="6" max="6" width="15.00390625" style="1" bestFit="1" customWidth="1"/>
    <col min="7" max="7" width="14.00390625" style="1" bestFit="1" customWidth="1"/>
    <col min="8" max="8" width="9.140625" style="1" customWidth="1"/>
    <col min="9" max="9" width="14.00390625" style="1" bestFit="1" customWidth="1"/>
    <col min="10" max="16384" width="9.140625" style="1" customWidth="1"/>
  </cols>
  <sheetData>
    <row r="1" spans="1:5" ht="14.25">
      <c r="A1" s="81" t="s">
        <v>0</v>
      </c>
      <c r="B1" s="81"/>
      <c r="C1" s="81"/>
      <c r="D1" s="81"/>
      <c r="E1" s="81"/>
    </row>
    <row r="2" spans="1:5" ht="14.25">
      <c r="A2" s="81" t="s">
        <v>98</v>
      </c>
      <c r="B2" s="81"/>
      <c r="C2" s="81"/>
      <c r="D2" s="81"/>
      <c r="E2" s="81"/>
    </row>
    <row r="3" spans="1:5" ht="12.75">
      <c r="A3" s="82" t="s">
        <v>202</v>
      </c>
      <c r="B3" s="82"/>
      <c r="C3" s="82"/>
      <c r="D3" s="82"/>
      <c r="E3" s="82"/>
    </row>
    <row r="4" spans="1:6" ht="12.75">
      <c r="A4" s="3"/>
      <c r="B4" s="3"/>
      <c r="C4" s="3"/>
      <c r="F4" s="22"/>
    </row>
    <row r="5" spans="1:3" ht="12.75">
      <c r="A5" s="2"/>
      <c r="B5" s="2"/>
      <c r="C5" s="2"/>
    </row>
    <row r="6" spans="1:6" ht="25.5">
      <c r="A6" s="4"/>
      <c r="B6" s="5" t="s">
        <v>195</v>
      </c>
      <c r="C6" s="6" t="s">
        <v>196</v>
      </c>
      <c r="D6" s="6" t="s">
        <v>96</v>
      </c>
      <c r="E6" s="6" t="s">
        <v>97</v>
      </c>
      <c r="F6" s="74"/>
    </row>
    <row r="7" spans="1:6" ht="25.5">
      <c r="A7" s="7" t="s">
        <v>99</v>
      </c>
      <c r="B7" s="8">
        <f>B9+B17</f>
        <v>490206830.59999996</v>
      </c>
      <c r="C7" s="8">
        <f>C9+C17</f>
        <v>562265578.8</v>
      </c>
      <c r="D7" s="8">
        <f>D9+D17</f>
        <v>588040417.0699998</v>
      </c>
      <c r="E7" s="9">
        <f>D7/C7</f>
        <v>1.0458410389001744</v>
      </c>
      <c r="F7" s="73"/>
    </row>
    <row r="8" spans="1:6" ht="12.75">
      <c r="A8" s="10" t="s">
        <v>100</v>
      </c>
      <c r="B8" s="11"/>
      <c r="C8" s="11"/>
      <c r="D8" s="11"/>
      <c r="E8" s="12"/>
      <c r="F8" s="74"/>
    </row>
    <row r="9" spans="1:6" ht="12.75">
      <c r="A9" s="13" t="s">
        <v>101</v>
      </c>
      <c r="B9" s="14">
        <f>B11+B16</f>
        <v>475080650.9</v>
      </c>
      <c r="C9" s="14">
        <f>C11+C16</f>
        <v>533840738.2</v>
      </c>
      <c r="D9" s="14">
        <f>D11+D16</f>
        <v>563539641.0699998</v>
      </c>
      <c r="E9" s="12">
        <f>D9/C9</f>
        <v>1.0556325149896546</v>
      </c>
      <c r="F9" s="23"/>
    </row>
    <row r="10" spans="1:5" ht="12.75">
      <c r="A10" s="10" t="s">
        <v>100</v>
      </c>
      <c r="B10" s="11"/>
      <c r="C10" s="11"/>
      <c r="D10" s="11"/>
      <c r="E10" s="12"/>
    </row>
    <row r="11" spans="1:7" ht="12.75">
      <c r="A11" s="13" t="s">
        <v>102</v>
      </c>
      <c r="B11" s="14">
        <f>B13+B14+B15</f>
        <v>471009598.9</v>
      </c>
      <c r="C11" s="14">
        <f>C13+C14+C15</f>
        <v>512803520.7</v>
      </c>
      <c r="D11" s="14">
        <f>D13+D14+D15</f>
        <v>544417261.7699999</v>
      </c>
      <c r="E11" s="12">
        <f>D11/C11</f>
        <v>1.0616488377982383</v>
      </c>
      <c r="F11" s="23"/>
      <c r="G11" s="76"/>
    </row>
    <row r="12" spans="1:8" ht="12.75">
      <c r="A12" s="10" t="s">
        <v>103</v>
      </c>
      <c r="B12" s="11"/>
      <c r="C12" s="11"/>
      <c r="D12" s="11"/>
      <c r="E12" s="12"/>
      <c r="G12" s="76"/>
      <c r="H12" s="74"/>
    </row>
    <row r="13" spans="1:9" ht="12.75">
      <c r="A13" s="10" t="s">
        <v>104</v>
      </c>
      <c r="B13" s="11">
        <v>439742935.4</v>
      </c>
      <c r="C13" s="11">
        <v>469226122.5</v>
      </c>
      <c r="D13" s="11">
        <v>483676378.9699999</v>
      </c>
      <c r="E13" s="15">
        <f>D13/C13</f>
        <v>1.0307959335107135</v>
      </c>
      <c r="F13" s="23"/>
      <c r="G13" s="76"/>
      <c r="H13" s="74"/>
      <c r="I13" s="74"/>
    </row>
    <row r="14" spans="1:8" ht="12.75">
      <c r="A14" s="16" t="s">
        <v>105</v>
      </c>
      <c r="B14" s="11">
        <v>19086635</v>
      </c>
      <c r="C14" s="11">
        <f>19086635+730259.5</f>
        <v>19816894.5</v>
      </c>
      <c r="D14" s="11">
        <v>21858740.700000003</v>
      </c>
      <c r="E14" s="15">
        <f>D14/C14</f>
        <v>1.103035629523082</v>
      </c>
      <c r="F14" s="75"/>
      <c r="G14" s="74"/>
      <c r="H14" s="74"/>
    </row>
    <row r="15" spans="1:8" ht="12.75">
      <c r="A15" s="10" t="s">
        <v>106</v>
      </c>
      <c r="B15" s="11">
        <v>12180028.5</v>
      </c>
      <c r="C15" s="11">
        <f>12180028.5+1094700+10485775.2</f>
        <v>23760503.7</v>
      </c>
      <c r="D15" s="11">
        <v>38882142.1</v>
      </c>
      <c r="E15" s="15">
        <f>D15/C15</f>
        <v>1.636419100829079</v>
      </c>
      <c r="F15" s="23"/>
      <c r="G15" s="76"/>
      <c r="H15" s="74"/>
    </row>
    <row r="16" spans="1:8" ht="29.25" customHeight="1">
      <c r="A16" s="17" t="s">
        <v>107</v>
      </c>
      <c r="B16" s="14">
        <v>4071052</v>
      </c>
      <c r="C16" s="14">
        <f>4071052+7199976.7+8251783+311000+240294.8+963111</f>
        <v>21037217.5</v>
      </c>
      <c r="D16" s="14">
        <v>19122379.3</v>
      </c>
      <c r="E16" s="12">
        <f>D16/C16</f>
        <v>0.9089785424331902</v>
      </c>
      <c r="F16" s="23"/>
      <c r="G16" s="74"/>
      <c r="H16" s="74"/>
    </row>
    <row r="17" spans="1:8" ht="12.75">
      <c r="A17" s="18" t="s">
        <v>108</v>
      </c>
      <c r="B17" s="19">
        <v>15126179.7</v>
      </c>
      <c r="C17" s="19">
        <f>15126179.7+357000+387291.5+12554369.4</f>
        <v>28424840.6</v>
      </c>
      <c r="D17" s="19">
        <f>5966977.6+572767.7+17961030.7</f>
        <v>24500776</v>
      </c>
      <c r="E17" s="20">
        <f>D17/C17</f>
        <v>0.8619494597974984</v>
      </c>
      <c r="F17" s="23"/>
      <c r="G17" s="78"/>
      <c r="H17" s="74"/>
    </row>
    <row r="18" ht="12.75" hidden="1">
      <c r="C18" s="21">
        <f>C17-'[1]November'!$E$23*1000</f>
        <v>21147468.840000004</v>
      </c>
    </row>
    <row r="19" spans="3:4" ht="12.75" hidden="1">
      <c r="C19" s="21"/>
      <c r="D19" s="22">
        <f>14.3+87894.6+107866.5+4599800+22295.5+131950.36+63498.3+160794.4+3765876.5+4085340.4+138632.9*2+130329.1+51542.9+78324.5+426791.6+81455.7+2210270.24+330025.2+516958.27+213700.2+22332.5</f>
        <v>17364326.87</v>
      </c>
    </row>
    <row r="20" ht="12.75" hidden="1">
      <c r="C20" s="21"/>
    </row>
    <row r="21" spans="3:4" ht="12.75" hidden="1">
      <c r="C21" s="1" t="s">
        <v>123</v>
      </c>
      <c r="D21" s="1">
        <v>560393.3</v>
      </c>
    </row>
    <row r="22" spans="3:4" ht="12.75" hidden="1">
      <c r="C22" s="1" t="s">
        <v>124</v>
      </c>
      <c r="D22" s="1">
        <f>5976.2+13146+1344+1976.7+9018+4718.1+489334.6+1844.2</f>
        <v>527357.7999999999</v>
      </c>
    </row>
    <row r="23" ht="12.75" hidden="1">
      <c r="D23" s="22">
        <f>D21-D22</f>
        <v>33035.50000000012</v>
      </c>
    </row>
    <row r="24" spans="3:5" ht="12.75">
      <c r="C24" s="21"/>
      <c r="D24" s="74"/>
      <c r="E24" s="21"/>
    </row>
    <row r="25" spans="4:6" ht="12.75">
      <c r="D25" s="21"/>
      <c r="E25" s="76"/>
      <c r="F25" s="74"/>
    </row>
    <row r="26" ht="12.75">
      <c r="F26" s="77"/>
    </row>
    <row r="27" spans="1:6" ht="46.5" customHeight="1">
      <c r="A27" s="79" t="s">
        <v>192</v>
      </c>
      <c r="B27" s="79"/>
      <c r="C27" s="79"/>
      <c r="D27" s="79"/>
      <c r="E27" s="79"/>
      <c r="F27" s="74"/>
    </row>
    <row r="28" spans="1:5" ht="30" customHeight="1">
      <c r="A28" s="80" t="s">
        <v>194</v>
      </c>
      <c r="B28" s="79"/>
      <c r="C28" s="79"/>
      <c r="D28" s="79"/>
      <c r="E28" s="79"/>
    </row>
    <row r="29" spans="1:5" ht="44.25" customHeight="1">
      <c r="A29" s="80" t="s">
        <v>197</v>
      </c>
      <c r="B29" s="79"/>
      <c r="C29" s="79"/>
      <c r="D29" s="79"/>
      <c r="E29" s="79"/>
    </row>
    <row r="30" ht="12.75">
      <c r="C30" s="23"/>
    </row>
    <row r="31" ht="12.75">
      <c r="E31" s="74"/>
    </row>
    <row r="38" ht="12.75">
      <c r="D38" s="74"/>
    </row>
    <row r="41" ht="12.75">
      <c r="D41" s="74"/>
    </row>
    <row r="42" ht="12.75">
      <c r="D42" s="22"/>
    </row>
    <row r="43" ht="12.75">
      <c r="D43" s="22"/>
    </row>
    <row r="48" ht="12.75">
      <c r="D48" s="74"/>
    </row>
    <row r="49" ht="12.75">
      <c r="D49" s="74"/>
    </row>
    <row r="50" ht="12.75">
      <c r="D50" s="74"/>
    </row>
  </sheetData>
  <mergeCells count="6">
    <mergeCell ref="A27:E27"/>
    <mergeCell ref="A28:E28"/>
    <mergeCell ref="A29:E29"/>
    <mergeCell ref="A1:E1"/>
    <mergeCell ref="A2:E2"/>
    <mergeCell ref="A3:E3"/>
  </mergeCells>
  <printOptions/>
  <pageMargins left="1.33" right="0.2" top="0.48" bottom="0.66" header="0.38" footer="0.36"/>
  <pageSetup firstPageNumber="189" useFirstPageNumber="1" horizontalDpi="600" verticalDpi="600" orientation="landscape" paperSize="9" r:id="rId1"/>
  <headerFooter alignWithMargins="0">
    <oddFooter>&amp;L&amp;"Arial Armenian,Regular"&amp;8Ð³Û³ëï³ÝÇ Ð³Ýñ³å»ïáõÃÛ³Ý ýÇÝ³ÝëÝ»ñÇ Ý³Ë³ñ³ñáõÃÛáõÝ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E115"/>
  <sheetViews>
    <sheetView workbookViewId="0" topLeftCell="A1">
      <selection activeCell="D11" sqref="D11"/>
    </sheetView>
  </sheetViews>
  <sheetFormatPr defaultColWidth="9.140625" defaultRowHeight="12.75"/>
  <cols>
    <col min="1" max="1" width="41.8515625" style="33" customWidth="1"/>
    <col min="2" max="2" width="15.7109375" style="33" bestFit="1" customWidth="1"/>
    <col min="3" max="3" width="16.140625" style="33" bestFit="1" customWidth="1"/>
    <col min="4" max="4" width="16.140625" style="1" bestFit="1" customWidth="1"/>
    <col min="5" max="5" width="8.00390625" style="1" customWidth="1"/>
    <col min="6" max="6" width="10.00390625" style="1" bestFit="1" customWidth="1"/>
    <col min="7" max="16384" width="9.140625" style="1" customWidth="1"/>
  </cols>
  <sheetData>
    <row r="1" ht="12.75"/>
    <row r="2" ht="12.75"/>
    <row r="3" ht="12.75"/>
    <row r="4" spans="1:5" ht="15" customHeight="1">
      <c r="A4" s="81" t="s">
        <v>0</v>
      </c>
      <c r="B4" s="81"/>
      <c r="C4" s="81"/>
      <c r="D4" s="81"/>
      <c r="E4" s="81"/>
    </row>
    <row r="5" spans="1:5" ht="14.25">
      <c r="A5" s="81" t="s">
        <v>1</v>
      </c>
      <c r="B5" s="81"/>
      <c r="C5" s="81"/>
      <c r="D5" s="81"/>
      <c r="E5" s="81"/>
    </row>
    <row r="6" spans="1:5" ht="12.75">
      <c r="A6" s="83" t="s">
        <v>126</v>
      </c>
      <c r="B6" s="83"/>
      <c r="C6" s="83"/>
      <c r="D6" s="83"/>
      <c r="E6" s="83"/>
    </row>
    <row r="7" spans="1:5" ht="12.75">
      <c r="A7" s="82" t="s">
        <v>202</v>
      </c>
      <c r="B7" s="82"/>
      <c r="C7" s="82"/>
      <c r="D7" s="82"/>
      <c r="E7" s="82"/>
    </row>
    <row r="8" spans="1:5" ht="12.75">
      <c r="A8" s="2"/>
      <c r="B8" s="2"/>
      <c r="C8" s="2"/>
      <c r="D8" s="2"/>
      <c r="E8" s="2"/>
    </row>
    <row r="9" spans="1:5" ht="12.75">
      <c r="A9" s="2"/>
      <c r="B9" s="2"/>
      <c r="C9" s="2"/>
      <c r="D9" s="2"/>
      <c r="E9" s="2"/>
    </row>
    <row r="10" spans="1:5" ht="38.25">
      <c r="A10" s="25"/>
      <c r="B10" s="5" t="s">
        <v>195</v>
      </c>
      <c r="C10" s="6" t="s">
        <v>196</v>
      </c>
      <c r="D10" s="6" t="s">
        <v>96</v>
      </c>
      <c r="E10" s="6" t="s">
        <v>97</v>
      </c>
    </row>
    <row r="11" spans="1:5" ht="12.75">
      <c r="A11" s="13" t="s">
        <v>5</v>
      </c>
      <c r="B11" s="8">
        <f>B13+B73+B92</f>
        <v>558677064.6</v>
      </c>
      <c r="C11" s="26">
        <f>C13+C73+C92</f>
        <v>632812298.58</v>
      </c>
      <c r="D11" s="14">
        <f>D13+D73+D92</f>
        <v>634734637.7800001</v>
      </c>
      <c r="E11" s="12">
        <f>D11/C11</f>
        <v>1.0030377715545569</v>
      </c>
    </row>
    <row r="12" spans="1:5" ht="12.75">
      <c r="A12" s="10" t="s">
        <v>6</v>
      </c>
      <c r="B12" s="11"/>
      <c r="C12" s="11"/>
      <c r="D12" s="11"/>
      <c r="E12" s="15"/>
    </row>
    <row r="13" spans="1:5" ht="12.75">
      <c r="A13" s="13" t="s">
        <v>127</v>
      </c>
      <c r="B13" s="14">
        <f>B15+B19+B23+B27+B40</f>
        <v>401443282.6</v>
      </c>
      <c r="C13" s="27">
        <f>C15+C19+C23+C27+C40</f>
        <v>430491030.48</v>
      </c>
      <c r="D13" s="14">
        <f>D15+D19+D23+D27+D40</f>
        <v>415629825.76</v>
      </c>
      <c r="E13" s="12">
        <f>D13/C13</f>
        <v>0.965478479996599</v>
      </c>
    </row>
    <row r="14" spans="1:5" ht="12.75">
      <c r="A14" s="10" t="s">
        <v>6</v>
      </c>
      <c r="B14" s="11"/>
      <c r="C14" s="28"/>
      <c r="D14" s="11"/>
      <c r="E14" s="15"/>
    </row>
    <row r="15" spans="1:5" ht="40.5" customHeight="1">
      <c r="A15" s="17" t="s">
        <v>128</v>
      </c>
      <c r="B15" s="14">
        <v>38833500.9</v>
      </c>
      <c r="C15" s="26">
        <v>46286226.9</v>
      </c>
      <c r="D15" s="14">
        <v>46004408.1</v>
      </c>
      <c r="E15" s="12">
        <f>D15/C15</f>
        <v>0.9939113896535818</v>
      </c>
    </row>
    <row r="16" spans="1:5" ht="12.75">
      <c r="A16" s="10" t="s">
        <v>6</v>
      </c>
      <c r="B16" s="14" t="s">
        <v>129</v>
      </c>
      <c r="C16" s="26" t="s">
        <v>129</v>
      </c>
      <c r="D16" s="14"/>
      <c r="E16" s="12"/>
    </row>
    <row r="17" spans="1:5" ht="25.5">
      <c r="A17" s="29" t="s">
        <v>193</v>
      </c>
      <c r="B17" s="30">
        <v>644250.8</v>
      </c>
      <c r="C17" s="28">
        <v>799775.5</v>
      </c>
      <c r="D17" s="11">
        <v>766888.4</v>
      </c>
      <c r="E17" s="15">
        <f>D17/C17</f>
        <v>0.9588795855837045</v>
      </c>
    </row>
    <row r="18" spans="1:5" ht="25.5" customHeight="1">
      <c r="A18" s="16" t="s">
        <v>130</v>
      </c>
      <c r="B18" s="11">
        <v>632846.2</v>
      </c>
      <c r="C18" s="31">
        <v>632846.2</v>
      </c>
      <c r="D18" s="11">
        <v>622770.6</v>
      </c>
      <c r="E18" s="15">
        <f>D18/C18</f>
        <v>0.9840789120642583</v>
      </c>
    </row>
    <row r="19" spans="1:5" ht="12.75">
      <c r="A19" s="13" t="s">
        <v>131</v>
      </c>
      <c r="B19" s="14">
        <f>B21+B22</f>
        <v>11399459.5</v>
      </c>
      <c r="C19" s="26">
        <f>C21+C22</f>
        <v>10953563.3</v>
      </c>
      <c r="D19" s="14">
        <f>D21+D22</f>
        <v>9956767.6</v>
      </c>
      <c r="E19" s="12">
        <f>D19/C19</f>
        <v>0.9089980426734741</v>
      </c>
    </row>
    <row r="20" spans="1:5" ht="12.75">
      <c r="A20" s="10" t="s">
        <v>6</v>
      </c>
      <c r="B20" s="11"/>
      <c r="C20" s="31"/>
      <c r="D20" s="11"/>
      <c r="E20" s="15"/>
    </row>
    <row r="21" spans="1:5" ht="12.75">
      <c r="A21" s="10" t="s">
        <v>132</v>
      </c>
      <c r="B21" s="11">
        <v>7825889.5</v>
      </c>
      <c r="C21" s="31">
        <v>7554993.3</v>
      </c>
      <c r="D21" s="11">
        <v>6566783.2</v>
      </c>
      <c r="E21" s="15">
        <f>D21/C21</f>
        <v>0.8691977529616076</v>
      </c>
    </row>
    <row r="22" spans="1:5" ht="12.75">
      <c r="A22" s="10" t="s">
        <v>133</v>
      </c>
      <c r="B22" s="11">
        <v>3573570</v>
      </c>
      <c r="C22" s="31">
        <v>3398570</v>
      </c>
      <c r="D22" s="11">
        <v>3389984.4</v>
      </c>
      <c r="E22" s="15">
        <f>D22/C22</f>
        <v>0.9974737610230184</v>
      </c>
    </row>
    <row r="23" spans="1:5" ht="12.75">
      <c r="A23" s="13" t="s">
        <v>134</v>
      </c>
      <c r="B23" s="14">
        <f>SUM(B25:B26)</f>
        <v>19450954.2</v>
      </c>
      <c r="C23" s="26">
        <f>SUM(C25:C26)</f>
        <v>21969215.4</v>
      </c>
      <c r="D23" s="14">
        <f>SUM(D25:D26)</f>
        <v>21944698.5</v>
      </c>
      <c r="E23" s="12">
        <f>D23/C23</f>
        <v>0.9988840338831583</v>
      </c>
    </row>
    <row r="24" spans="1:5" ht="11.25" customHeight="1">
      <c r="A24" s="10" t="s">
        <v>6</v>
      </c>
      <c r="B24" s="11"/>
      <c r="C24" s="31"/>
      <c r="D24" s="11"/>
      <c r="E24" s="15"/>
    </row>
    <row r="25" spans="1:5" ht="37.5" customHeight="1">
      <c r="A25" s="16" t="s">
        <v>135</v>
      </c>
      <c r="B25" s="11">
        <v>879946.7</v>
      </c>
      <c r="C25" s="31">
        <v>2695172.7</v>
      </c>
      <c r="D25" s="11">
        <v>2693923</v>
      </c>
      <c r="E25" s="15">
        <f>D25/C25</f>
        <v>0.9995363191382874</v>
      </c>
    </row>
    <row r="26" spans="1:5" ht="38.25">
      <c r="A26" s="16" t="s">
        <v>136</v>
      </c>
      <c r="B26" s="11">
        <v>18571007.5</v>
      </c>
      <c r="C26" s="31">
        <v>19274042.7</v>
      </c>
      <c r="D26" s="11">
        <v>19250775.5</v>
      </c>
      <c r="E26" s="15">
        <f>D26/C26</f>
        <v>0.9987928220165249</v>
      </c>
    </row>
    <row r="27" spans="1:5" ht="12.75">
      <c r="A27" s="13" t="s">
        <v>137</v>
      </c>
      <c r="B27" s="14">
        <f>SUM(B29:B33)</f>
        <v>93448680.1</v>
      </c>
      <c r="C27" s="26">
        <f>SUM(C29:C33)</f>
        <v>104539640.47999999</v>
      </c>
      <c r="D27" s="14">
        <f>SUM(D29:D33)</f>
        <v>102094327.5</v>
      </c>
      <c r="E27" s="12">
        <f>D27/C27</f>
        <v>0.9766087489035529</v>
      </c>
    </row>
    <row r="28" spans="1:5" ht="12.75">
      <c r="A28" s="10" t="s">
        <v>6</v>
      </c>
      <c r="B28" s="11"/>
      <c r="C28" s="31"/>
      <c r="D28" s="11"/>
      <c r="E28" s="15"/>
    </row>
    <row r="29" spans="1:5" ht="40.5" customHeight="1">
      <c r="A29" s="16" t="s">
        <v>138</v>
      </c>
      <c r="B29" s="11">
        <v>17592098.8</v>
      </c>
      <c r="C29" s="31">
        <v>17592098.8</v>
      </c>
      <c r="D29" s="11">
        <v>17592098.8</v>
      </c>
      <c r="E29" s="15">
        <f>D29/C29</f>
        <v>1</v>
      </c>
    </row>
    <row r="30" spans="1:5" ht="12.75">
      <c r="A30" s="10" t="s">
        <v>139</v>
      </c>
      <c r="B30" s="11">
        <v>18233377</v>
      </c>
      <c r="C30" s="31">
        <v>18282621.7</v>
      </c>
      <c r="D30" s="11">
        <v>17499607.2</v>
      </c>
      <c r="E30" s="15">
        <f>D30/C30</f>
        <v>0.9571716511532916</v>
      </c>
    </row>
    <row r="31" spans="1:5" ht="12.75">
      <c r="A31" s="32" t="s">
        <v>140</v>
      </c>
      <c r="B31" s="11">
        <v>2037057.6</v>
      </c>
      <c r="C31" s="31">
        <v>2002611.2</v>
      </c>
      <c r="D31" s="11">
        <v>1974372.1</v>
      </c>
      <c r="E31" s="15">
        <f>D31/C31</f>
        <v>0.9858988604477994</v>
      </c>
    </row>
    <row r="32" spans="1:5" ht="12.75">
      <c r="A32" s="10" t="s">
        <v>141</v>
      </c>
      <c r="B32" s="11">
        <v>28204899.4</v>
      </c>
      <c r="C32" s="31">
        <v>27722920.3</v>
      </c>
      <c r="D32" s="11">
        <v>27676420.4</v>
      </c>
      <c r="E32" s="15">
        <f>D32/C32</f>
        <v>0.9983226911343823</v>
      </c>
    </row>
    <row r="33" spans="1:5" ht="12.75">
      <c r="A33" s="10" t="s">
        <v>142</v>
      </c>
      <c r="B33" s="11">
        <f>SUM(B35:B39)</f>
        <v>27381247.3</v>
      </c>
      <c r="C33" s="11">
        <f>SUM(C35:C39)</f>
        <v>38939388.48</v>
      </c>
      <c r="D33" s="11">
        <f>SUM(D35:D39)</f>
        <v>37351829</v>
      </c>
      <c r="E33" s="15">
        <f>D33/C33</f>
        <v>0.9592299842917308</v>
      </c>
    </row>
    <row r="34" spans="1:5" ht="12.75">
      <c r="A34" s="10" t="s">
        <v>6</v>
      </c>
      <c r="B34" s="11"/>
      <c r="C34" s="31"/>
      <c r="D34" s="11"/>
      <c r="E34" s="15"/>
    </row>
    <row r="35" spans="1:5" ht="25.5">
      <c r="A35" s="16" t="s">
        <v>143</v>
      </c>
      <c r="B35" s="11">
        <v>3837452.4</v>
      </c>
      <c r="C35" s="31">
        <v>4319781.74</v>
      </c>
      <c r="D35" s="11">
        <v>4114308</v>
      </c>
      <c r="E35" s="15">
        <f aca="true" t="shared" si="0" ref="E35:E40">D35/C35</f>
        <v>0.9524342310868696</v>
      </c>
    </row>
    <row r="36" spans="1:5" ht="38.25">
      <c r="A36" s="16" t="s">
        <v>144</v>
      </c>
      <c r="B36" s="11">
        <v>23580</v>
      </c>
      <c r="C36" s="31">
        <v>23580</v>
      </c>
      <c r="D36" s="11">
        <v>22978.9</v>
      </c>
      <c r="E36" s="15">
        <f t="shared" si="0"/>
        <v>0.9745080576759967</v>
      </c>
    </row>
    <row r="37" spans="1:5" ht="25.5">
      <c r="A37" s="16" t="s">
        <v>145</v>
      </c>
      <c r="B37" s="11">
        <v>22649478.1</v>
      </c>
      <c r="C37" s="31">
        <v>33523670.84</v>
      </c>
      <c r="D37" s="11">
        <v>32143457.3</v>
      </c>
      <c r="E37" s="15">
        <f t="shared" si="0"/>
        <v>0.9588286871510161</v>
      </c>
    </row>
    <row r="38" spans="1:5" ht="25.5">
      <c r="A38" s="16" t="s">
        <v>146</v>
      </c>
      <c r="B38" s="11">
        <v>870736.8</v>
      </c>
      <c r="C38" s="31">
        <v>872355.9</v>
      </c>
      <c r="D38" s="11">
        <v>871084.8</v>
      </c>
      <c r="E38" s="15">
        <f t="shared" si="0"/>
        <v>0.9985429112131872</v>
      </c>
    </row>
    <row r="39" spans="1:5" ht="25.5">
      <c r="A39" s="16" t="s">
        <v>147</v>
      </c>
      <c r="B39" s="11"/>
      <c r="C39" s="31">
        <f>200000</f>
        <v>200000</v>
      </c>
      <c r="D39" s="11">
        <v>200000</v>
      </c>
      <c r="E39" s="15">
        <f t="shared" si="0"/>
        <v>1</v>
      </c>
    </row>
    <row r="40" spans="1:5" ht="38.25">
      <c r="A40" s="17" t="s">
        <v>148</v>
      </c>
      <c r="B40" s="14">
        <f>B42+B52+B53+B54+B55+B60</f>
        <v>238310687.9</v>
      </c>
      <c r="C40" s="26">
        <f>C42+C52+C53+C54+C55+C60</f>
        <v>246742384.4</v>
      </c>
      <c r="D40" s="14">
        <f>D42+D52+D53+D54+D55+D60</f>
        <v>235629624.06</v>
      </c>
      <c r="E40" s="12">
        <f t="shared" si="0"/>
        <v>0.9549620938979626</v>
      </c>
    </row>
    <row r="41" spans="1:5" ht="12.75">
      <c r="A41" s="10" t="s">
        <v>6</v>
      </c>
      <c r="B41" s="11"/>
      <c r="C41" s="31"/>
      <c r="D41" s="11"/>
      <c r="E41" s="15"/>
    </row>
    <row r="42" spans="1:5" ht="12.75">
      <c r="A42" s="10" t="s">
        <v>149</v>
      </c>
      <c r="B42" s="11">
        <f>B44+B49+B50+B51</f>
        <v>11321134.4</v>
      </c>
      <c r="C42" s="31">
        <f>C44+C49+C50+C51</f>
        <v>13562205</v>
      </c>
      <c r="D42" s="11">
        <f>D44+D49+D50+D51</f>
        <v>13267806.7</v>
      </c>
      <c r="E42" s="15">
        <f>D42/C42</f>
        <v>0.9782927407453286</v>
      </c>
    </row>
    <row r="43" spans="1:5" ht="12.75">
      <c r="A43" s="10" t="s">
        <v>6</v>
      </c>
      <c r="B43" s="11"/>
      <c r="C43" s="31"/>
      <c r="D43" s="11"/>
      <c r="E43" s="15"/>
    </row>
    <row r="44" spans="1:5" ht="12.75">
      <c r="A44" s="10" t="s">
        <v>150</v>
      </c>
      <c r="B44" s="11">
        <f>SUM(B46:B48)</f>
        <v>3129560.4</v>
      </c>
      <c r="C44" s="31">
        <f>SUM(C46:C48)</f>
        <v>3616454.7</v>
      </c>
      <c r="D44" s="11">
        <f>SUM(D46:D48)</f>
        <v>3363260.1</v>
      </c>
      <c r="E44" s="15">
        <f>D44/C44</f>
        <v>0.9299881732239035</v>
      </c>
    </row>
    <row r="45" spans="1:5" ht="12.75">
      <c r="A45" s="10" t="s">
        <v>6</v>
      </c>
      <c r="B45" s="11"/>
      <c r="C45" s="31"/>
      <c r="D45" s="11"/>
      <c r="E45" s="15"/>
    </row>
    <row r="46" spans="1:5" ht="12.75">
      <c r="A46" s="10" t="s">
        <v>151</v>
      </c>
      <c r="B46" s="11">
        <v>1271518.9</v>
      </c>
      <c r="C46" s="31">
        <v>1647036.6</v>
      </c>
      <c r="D46" s="11">
        <v>1506644.9</v>
      </c>
      <c r="E46" s="15">
        <f aca="true" t="shared" si="1" ref="E46:E55">D46/C46</f>
        <v>0.9147610320256392</v>
      </c>
    </row>
    <row r="47" spans="1:5" ht="12.75">
      <c r="A47" s="10" t="s">
        <v>152</v>
      </c>
      <c r="B47" s="11">
        <v>364878</v>
      </c>
      <c r="C47" s="31">
        <v>284231</v>
      </c>
      <c r="D47" s="11">
        <v>250425.6</v>
      </c>
      <c r="E47" s="15">
        <f t="shared" si="1"/>
        <v>0.8810636418969078</v>
      </c>
    </row>
    <row r="48" spans="1:5" ht="12.75">
      <c r="A48" s="10" t="s">
        <v>153</v>
      </c>
      <c r="B48" s="11">
        <v>1493163.5</v>
      </c>
      <c r="C48" s="31">
        <v>1685187.1</v>
      </c>
      <c r="D48" s="11">
        <v>1606189.6</v>
      </c>
      <c r="E48" s="15">
        <f t="shared" si="1"/>
        <v>0.9531224159026614</v>
      </c>
    </row>
    <row r="49" spans="1:5" ht="12.75">
      <c r="A49" s="10" t="s">
        <v>154</v>
      </c>
      <c r="B49" s="11">
        <v>3411905.4</v>
      </c>
      <c r="C49" s="31">
        <v>3419758</v>
      </c>
      <c r="D49" s="11">
        <v>3417012.4</v>
      </c>
      <c r="E49" s="15">
        <f t="shared" si="1"/>
        <v>0.9991971361716239</v>
      </c>
    </row>
    <row r="50" spans="1:5" ht="12.75">
      <c r="A50" s="10" t="s">
        <v>155</v>
      </c>
      <c r="B50" s="11">
        <v>3560080.7</v>
      </c>
      <c r="C50" s="31">
        <v>3849703.1</v>
      </c>
      <c r="D50" s="11">
        <v>3826573.5</v>
      </c>
      <c r="E50" s="15">
        <f t="shared" si="1"/>
        <v>0.9939918483583837</v>
      </c>
    </row>
    <row r="51" spans="1:5" ht="12.75">
      <c r="A51" s="10" t="s">
        <v>156</v>
      </c>
      <c r="B51" s="11">
        <v>1219587.9</v>
      </c>
      <c r="C51" s="31">
        <v>2676289.2</v>
      </c>
      <c r="D51" s="11">
        <v>2660960.7</v>
      </c>
      <c r="E51" s="15">
        <f t="shared" si="1"/>
        <v>0.9942724799696535</v>
      </c>
    </row>
    <row r="52" spans="1:5" ht="12.75">
      <c r="A52" s="10" t="s">
        <v>157</v>
      </c>
      <c r="B52" s="11">
        <v>2389047.5</v>
      </c>
      <c r="C52" s="31">
        <v>2506159.1</v>
      </c>
      <c r="D52" s="11">
        <v>2297695.2</v>
      </c>
      <c r="E52" s="15">
        <f t="shared" si="1"/>
        <v>0.9168193671343532</v>
      </c>
    </row>
    <row r="53" spans="1:5" ht="12.75">
      <c r="A53" s="10" t="s">
        <v>158</v>
      </c>
      <c r="B53" s="11">
        <v>3871690.7</v>
      </c>
      <c r="C53" s="31">
        <v>4745599.7</v>
      </c>
      <c r="D53" s="11">
        <v>4399358.1</v>
      </c>
      <c r="E53" s="15">
        <f t="shared" si="1"/>
        <v>0.9270394424544488</v>
      </c>
    </row>
    <row r="54" spans="1:5" ht="12.75">
      <c r="A54" s="10" t="s">
        <v>159</v>
      </c>
      <c r="B54" s="11">
        <v>2515950.8</v>
      </c>
      <c r="C54" s="31">
        <v>2668981.7</v>
      </c>
      <c r="D54" s="11">
        <v>2505262.6</v>
      </c>
      <c r="E54" s="15">
        <f t="shared" si="1"/>
        <v>0.9386585902780824</v>
      </c>
    </row>
    <row r="55" spans="1:5" ht="12.75">
      <c r="A55" s="10" t="s">
        <v>160</v>
      </c>
      <c r="B55" s="11">
        <f>B57+B58+B59</f>
        <v>2751932.1999999997</v>
      </c>
      <c r="C55" s="31">
        <f>C57+C58+C59</f>
        <v>2477613.5999999996</v>
      </c>
      <c r="D55" s="11">
        <f>D57+D58+D59</f>
        <v>2386181</v>
      </c>
      <c r="E55" s="15">
        <f t="shared" si="1"/>
        <v>0.9630965054437869</v>
      </c>
    </row>
    <row r="56" spans="1:5" ht="12.75">
      <c r="A56" s="10" t="s">
        <v>6</v>
      </c>
      <c r="B56" s="11"/>
      <c r="C56" s="31"/>
      <c r="D56" s="11"/>
      <c r="E56" s="15"/>
    </row>
    <row r="57" spans="1:5" ht="25.5">
      <c r="A57" s="16" t="s">
        <v>161</v>
      </c>
      <c r="B57" s="11">
        <v>2389638.3</v>
      </c>
      <c r="C57" s="31">
        <v>2084074.7</v>
      </c>
      <c r="D57" s="11">
        <v>2010599.1</v>
      </c>
      <c r="E57" s="15">
        <f>D57/C57</f>
        <v>0.9647442579673369</v>
      </c>
    </row>
    <row r="58" spans="1:5" ht="25.5">
      <c r="A58" s="16" t="s">
        <v>162</v>
      </c>
      <c r="B58" s="11">
        <v>272119.8</v>
      </c>
      <c r="C58" s="31">
        <v>298932.6</v>
      </c>
      <c r="D58" s="11">
        <v>290057.1</v>
      </c>
      <c r="E58" s="15">
        <f>D58/C58</f>
        <v>0.9703093607053898</v>
      </c>
    </row>
    <row r="59" spans="1:5" ht="12.75">
      <c r="A59" s="10" t="s">
        <v>163</v>
      </c>
      <c r="B59" s="11">
        <v>90174.1</v>
      </c>
      <c r="C59" s="31">
        <v>94606.3</v>
      </c>
      <c r="D59" s="11">
        <v>85524.8</v>
      </c>
      <c r="E59" s="15">
        <f>D59/C59</f>
        <v>0.904007449820995</v>
      </c>
    </row>
    <row r="60" spans="1:5" ht="12.75">
      <c r="A60" s="10" t="s">
        <v>156</v>
      </c>
      <c r="B60" s="11">
        <f>B62+B65+B66+B67+B68+B69+B70</f>
        <v>215460932.3</v>
      </c>
      <c r="C60" s="31">
        <f>C62+C65+C66+C67+C68+C69+C70</f>
        <v>220781825.3</v>
      </c>
      <c r="D60" s="11">
        <f>D62+D65+D66+D67+D68+D69+D70</f>
        <v>210773320.46</v>
      </c>
      <c r="E60" s="15">
        <f>D60/C60</f>
        <v>0.9546678952110285</v>
      </c>
    </row>
    <row r="61" spans="1:5" ht="12.75">
      <c r="A61" s="10" t="s">
        <v>6</v>
      </c>
      <c r="B61" s="11"/>
      <c r="C61" s="31">
        <f>C60-220781825.3</f>
        <v>0</v>
      </c>
      <c r="D61" s="11"/>
      <c r="E61" s="15"/>
    </row>
    <row r="62" spans="1:5" ht="12.75">
      <c r="A62" s="10" t="s">
        <v>164</v>
      </c>
      <c r="B62" s="11">
        <f>B64</f>
        <v>279385.5</v>
      </c>
      <c r="C62" s="31">
        <f>C64+15120</f>
        <v>400898.6</v>
      </c>
      <c r="D62" s="11">
        <f>D64+15120</f>
        <v>382503.4</v>
      </c>
      <c r="E62" s="15">
        <f>D62/C62</f>
        <v>0.9541150804717204</v>
      </c>
    </row>
    <row r="63" spans="1:5" ht="12.75">
      <c r="A63" s="10" t="s">
        <v>6</v>
      </c>
      <c r="B63" s="11"/>
      <c r="C63" s="31"/>
      <c r="D63" s="11"/>
      <c r="E63" s="15"/>
    </row>
    <row r="64" spans="1:5" ht="25.5">
      <c r="A64" s="16" t="s">
        <v>165</v>
      </c>
      <c r="B64" s="11">
        <v>279385.5</v>
      </c>
      <c r="C64" s="31">
        <v>385778.6</v>
      </c>
      <c r="D64" s="11">
        <v>367383.4</v>
      </c>
      <c r="E64" s="15">
        <f aca="true" t="shared" si="2" ref="E64:E70">D64/C64</f>
        <v>0.9523166914909227</v>
      </c>
    </row>
    <row r="65" spans="1:5" ht="25.5">
      <c r="A65" s="16" t="s">
        <v>166</v>
      </c>
      <c r="B65" s="11">
        <v>899098</v>
      </c>
      <c r="C65" s="31">
        <v>968403.4</v>
      </c>
      <c r="D65" s="11">
        <v>963168.1</v>
      </c>
      <c r="E65" s="15">
        <f t="shared" si="2"/>
        <v>0.9945938851515804</v>
      </c>
    </row>
    <row r="66" spans="1:5" ht="25.5">
      <c r="A66" s="16" t="s">
        <v>167</v>
      </c>
      <c r="B66" s="11">
        <v>51517</v>
      </c>
      <c r="C66" s="31">
        <v>8722234.7</v>
      </c>
      <c r="D66" s="11">
        <v>8710068.22</v>
      </c>
      <c r="E66" s="15">
        <f t="shared" si="2"/>
        <v>0.9986051189381548</v>
      </c>
    </row>
    <row r="67" spans="1:5" ht="25.5">
      <c r="A67" s="16" t="s">
        <v>168</v>
      </c>
      <c r="B67" s="11">
        <v>39600</v>
      </c>
      <c r="C67" s="31">
        <v>16300</v>
      </c>
      <c r="D67" s="11">
        <v>9954.7</v>
      </c>
      <c r="E67" s="15">
        <f t="shared" si="2"/>
        <v>0.610717791411043</v>
      </c>
    </row>
    <row r="68" spans="1:5" ht="12.75">
      <c r="A68" s="10" t="s">
        <v>169</v>
      </c>
      <c r="B68" s="11">
        <v>618735.5</v>
      </c>
      <c r="C68" s="31">
        <v>543811.1</v>
      </c>
      <c r="D68" s="11">
        <v>456534.44</v>
      </c>
      <c r="E68" s="15">
        <f t="shared" si="2"/>
        <v>0.8395092339968787</v>
      </c>
    </row>
    <row r="69" spans="1:5" ht="12.75">
      <c r="A69" s="10" t="s">
        <v>170</v>
      </c>
      <c r="B69" s="11">
        <v>150000</v>
      </c>
      <c r="C69" s="31">
        <v>150000</v>
      </c>
      <c r="D69" s="11">
        <v>149535.6</v>
      </c>
      <c r="E69" s="15">
        <f t="shared" si="2"/>
        <v>0.996904</v>
      </c>
    </row>
    <row r="70" spans="1:5" ht="12.75">
      <c r="A70" s="10" t="s">
        <v>171</v>
      </c>
      <c r="B70" s="11">
        <v>213422596.3</v>
      </c>
      <c r="C70" s="31">
        <v>209980177.5</v>
      </c>
      <c r="D70" s="11">
        <v>200101556</v>
      </c>
      <c r="E70" s="15">
        <f t="shared" si="2"/>
        <v>0.9529545044793574</v>
      </c>
    </row>
    <row r="71" spans="1:5" ht="12.75">
      <c r="A71" s="10" t="s">
        <v>172</v>
      </c>
      <c r="B71" s="10"/>
      <c r="D71" s="10"/>
      <c r="E71" s="15"/>
    </row>
    <row r="72" spans="1:5" ht="25.5">
      <c r="A72" s="16" t="s">
        <v>173</v>
      </c>
      <c r="B72" s="11">
        <v>4632359.8</v>
      </c>
      <c r="C72" s="31">
        <v>4579147.7</v>
      </c>
      <c r="D72" s="11">
        <v>4578914.3</v>
      </c>
      <c r="E72" s="15">
        <f>D72/C72</f>
        <v>0.9999490298161816</v>
      </c>
    </row>
    <row r="73" spans="1:5" ht="12.75">
      <c r="A73" s="13" t="s">
        <v>174</v>
      </c>
      <c r="B73" s="14">
        <f>B75+B91</f>
        <v>135796237.39999998</v>
      </c>
      <c r="C73" s="26">
        <f>C75+C91</f>
        <v>179276872.20000002</v>
      </c>
      <c r="D73" s="14">
        <f>D75+D91</f>
        <v>195840201.18</v>
      </c>
      <c r="E73" s="12">
        <f>D73/C73</f>
        <v>1.0923896583911954</v>
      </c>
    </row>
    <row r="74" spans="1:5" ht="12.75">
      <c r="A74" s="10" t="s">
        <v>6</v>
      </c>
      <c r="B74" s="11"/>
      <c r="C74" s="31"/>
      <c r="D74" s="11"/>
      <c r="E74" s="15"/>
    </row>
    <row r="75" spans="1:5" ht="12.75">
      <c r="A75" s="13" t="s">
        <v>175</v>
      </c>
      <c r="B75" s="14">
        <f>B77+B78+B79+B80+B81+B89+B90</f>
        <v>85978466.69999999</v>
      </c>
      <c r="C75" s="26">
        <f>C77+C78+C79+C80+C81+C88+C89+C90</f>
        <v>100298575.70000002</v>
      </c>
      <c r="D75" s="14">
        <f>D77+D78+D79+D80+D81+D88+D89+D90</f>
        <v>116030146.08000001</v>
      </c>
      <c r="E75" s="12">
        <f>D75/C75</f>
        <v>1.1568473955906833</v>
      </c>
    </row>
    <row r="76" spans="1:5" ht="12.75">
      <c r="A76" s="10" t="s">
        <v>6</v>
      </c>
      <c r="B76" s="11"/>
      <c r="C76" s="31"/>
      <c r="D76" s="11"/>
      <c r="E76" s="15"/>
    </row>
    <row r="77" spans="1:5" ht="12.75">
      <c r="A77" s="10" t="s">
        <v>176</v>
      </c>
      <c r="B77" s="11">
        <v>41876445.3</v>
      </c>
      <c r="C77" s="31">
        <v>50208719.9</v>
      </c>
      <c r="D77" s="11">
        <v>72077971.64</v>
      </c>
      <c r="E77" s="15">
        <f>D77/C77</f>
        <v>1.435566805597846</v>
      </c>
    </row>
    <row r="78" spans="1:5" ht="12.75">
      <c r="A78" s="10" t="s">
        <v>177</v>
      </c>
      <c r="B78" s="11">
        <v>2835337</v>
      </c>
      <c r="C78" s="31">
        <v>5378726.7</v>
      </c>
      <c r="D78" s="11">
        <v>5185623.2</v>
      </c>
      <c r="E78" s="15">
        <f>D78/C78</f>
        <v>0.9640986592607503</v>
      </c>
    </row>
    <row r="79" spans="1:5" ht="12.75">
      <c r="A79" s="10" t="s">
        <v>178</v>
      </c>
      <c r="B79" s="11">
        <v>62000</v>
      </c>
      <c r="C79" s="31">
        <v>59000</v>
      </c>
      <c r="D79" s="11">
        <v>58394</v>
      </c>
      <c r="E79" s="15">
        <f>D79/C79</f>
        <v>0.9897288135593221</v>
      </c>
    </row>
    <row r="80" spans="1:5" ht="25.5">
      <c r="A80" s="16" t="s">
        <v>179</v>
      </c>
      <c r="B80" s="11">
        <v>2100000</v>
      </c>
      <c r="C80" s="31">
        <v>2451186.5</v>
      </c>
      <c r="D80" s="11">
        <v>1868711.9</v>
      </c>
      <c r="E80" s="15">
        <f>D80/C80</f>
        <v>0.7623703459528681</v>
      </c>
    </row>
    <row r="81" spans="1:5" ht="12.75">
      <c r="A81" s="10" t="s">
        <v>199</v>
      </c>
      <c r="B81" s="11">
        <f>SUM(B83:B87)</f>
        <v>32835230.8</v>
      </c>
      <c r="C81" s="31">
        <f>SUM(C83:C87)</f>
        <v>31870316.700000003</v>
      </c>
      <c r="D81" s="11">
        <f>SUM(D83:D87)</f>
        <v>28639210.439999998</v>
      </c>
      <c r="E81" s="15">
        <f>D81/C81</f>
        <v>0.8986170645740711</v>
      </c>
    </row>
    <row r="82" spans="1:5" ht="12.75">
      <c r="A82" s="10" t="s">
        <v>6</v>
      </c>
      <c r="B82" s="11"/>
      <c r="C82" s="31"/>
      <c r="D82" s="11"/>
      <c r="E82" s="15"/>
    </row>
    <row r="83" spans="1:5" ht="25.5">
      <c r="A83" s="16" t="s">
        <v>200</v>
      </c>
      <c r="B83" s="11">
        <v>2555500</v>
      </c>
      <c r="C83" s="31">
        <v>2052398.1</v>
      </c>
      <c r="D83" s="11">
        <v>1994228.38</v>
      </c>
      <c r="E83" s="15">
        <f aca="true" t="shared" si="3" ref="E83:E92">D83/C83</f>
        <v>0.9716576818113405</v>
      </c>
    </row>
    <row r="84" spans="1:5" ht="25.5">
      <c r="A84" s="16" t="s">
        <v>180</v>
      </c>
      <c r="B84" s="11">
        <v>12319579.4</v>
      </c>
      <c r="C84" s="31">
        <v>15552955.4</v>
      </c>
      <c r="D84" s="11">
        <v>13684985</v>
      </c>
      <c r="E84" s="15">
        <f t="shared" si="3"/>
        <v>0.8798961128635397</v>
      </c>
    </row>
    <row r="85" spans="1:5" ht="12.75" customHeight="1">
      <c r="A85" s="16" t="s">
        <v>181</v>
      </c>
      <c r="B85" s="11">
        <v>3167650.4</v>
      </c>
      <c r="C85" s="31">
        <v>3910519.1</v>
      </c>
      <c r="D85" s="11">
        <v>3701669</v>
      </c>
      <c r="E85" s="15">
        <f t="shared" si="3"/>
        <v>0.9465927426361375</v>
      </c>
    </row>
    <row r="86" spans="1:5" ht="12.75">
      <c r="A86" s="10" t="s">
        <v>182</v>
      </c>
      <c r="B86" s="11">
        <v>40000</v>
      </c>
      <c r="C86" s="31">
        <v>40764.2</v>
      </c>
      <c r="D86" s="11">
        <v>40764.18</v>
      </c>
      <c r="E86" s="15">
        <f t="shared" si="3"/>
        <v>0.9999995093734209</v>
      </c>
    </row>
    <row r="87" spans="1:5" ht="12.75">
      <c r="A87" s="10" t="s">
        <v>183</v>
      </c>
      <c r="B87" s="11">
        <v>14752501</v>
      </c>
      <c r="C87" s="31">
        <v>10313679.9</v>
      </c>
      <c r="D87" s="11">
        <v>9217563.88</v>
      </c>
      <c r="E87" s="15">
        <f t="shared" si="3"/>
        <v>0.8937221214321379</v>
      </c>
    </row>
    <row r="88" spans="1:5" ht="25.5">
      <c r="A88" s="16" t="s">
        <v>198</v>
      </c>
      <c r="B88" s="11"/>
      <c r="C88" s="31">
        <v>8300</v>
      </c>
      <c r="D88" s="11">
        <v>8258</v>
      </c>
      <c r="E88" s="15">
        <f t="shared" si="3"/>
        <v>0.9949397590361446</v>
      </c>
    </row>
    <row r="89" spans="1:5" ht="12.75">
      <c r="A89" s="10" t="s">
        <v>184</v>
      </c>
      <c r="B89" s="11">
        <v>386690</v>
      </c>
      <c r="C89" s="31">
        <v>386690</v>
      </c>
      <c r="D89" s="11">
        <v>382007</v>
      </c>
      <c r="E89" s="15">
        <f t="shared" si="3"/>
        <v>0.9878895239080401</v>
      </c>
    </row>
    <row r="90" spans="1:5" ht="12.75">
      <c r="A90" s="10" t="s">
        <v>185</v>
      </c>
      <c r="B90" s="11">
        <v>5882763.6</v>
      </c>
      <c r="C90" s="31">
        <v>9935635.9</v>
      </c>
      <c r="D90" s="11">
        <v>7809969.9</v>
      </c>
      <c r="E90" s="15">
        <f t="shared" si="3"/>
        <v>0.7860563710874309</v>
      </c>
    </row>
    <row r="91" spans="1:5" ht="12.75">
      <c r="A91" s="13" t="s">
        <v>186</v>
      </c>
      <c r="B91" s="14">
        <v>49817770.7</v>
      </c>
      <c r="C91" s="26">
        <v>78978296.5</v>
      </c>
      <c r="D91" s="14">
        <v>79810055.1</v>
      </c>
      <c r="E91" s="12">
        <f t="shared" si="3"/>
        <v>1.0105314831651249</v>
      </c>
    </row>
    <row r="92" spans="1:5" ht="12.75">
      <c r="A92" s="13" t="s">
        <v>187</v>
      </c>
      <c r="B92" s="14">
        <f>B94+B98</f>
        <v>21437544.6</v>
      </c>
      <c r="C92" s="26">
        <f>C94+C98</f>
        <v>23044395.900000002</v>
      </c>
      <c r="D92" s="14">
        <f>D94+D98</f>
        <v>23264610.84</v>
      </c>
      <c r="E92" s="12">
        <f t="shared" si="3"/>
        <v>1.00955611685182</v>
      </c>
    </row>
    <row r="93" spans="1:5" ht="12.75">
      <c r="A93" s="10" t="s">
        <v>6</v>
      </c>
      <c r="B93" s="11"/>
      <c r="C93" s="31"/>
      <c r="D93" s="11"/>
      <c r="E93" s="15"/>
    </row>
    <row r="94" spans="1:5" ht="12.75">
      <c r="A94" s="13" t="s">
        <v>188</v>
      </c>
      <c r="B94" s="14">
        <f>B96+B97</f>
        <v>1919187.3</v>
      </c>
      <c r="C94" s="26">
        <f>C96+C97</f>
        <v>2526038.6</v>
      </c>
      <c r="D94" s="14">
        <f>D96+D97</f>
        <v>2746254.04</v>
      </c>
      <c r="E94" s="12">
        <f>D94/C94</f>
        <v>1.0871781769288877</v>
      </c>
    </row>
    <row r="95" spans="1:5" ht="12.75">
      <c r="A95" s="10" t="s">
        <v>6</v>
      </c>
      <c r="B95" s="11"/>
      <c r="C95" s="31"/>
      <c r="D95" s="11"/>
      <c r="E95" s="15"/>
    </row>
    <row r="96" spans="1:5" ht="12.75">
      <c r="A96" s="10" t="s">
        <v>189</v>
      </c>
      <c r="B96" s="11">
        <v>2663280</v>
      </c>
      <c r="C96" s="31">
        <f>150000+357000+535500+717872+1041324+514080</f>
        <v>3315776</v>
      </c>
      <c r="D96" s="11">
        <f>145944.4+744173+1350085.6+1344056.94</f>
        <v>3584259.94</v>
      </c>
      <c r="E96" s="15">
        <f>D96/C96</f>
        <v>1.0809716760118897</v>
      </c>
    </row>
    <row r="97" spans="1:5" ht="12.75">
      <c r="A97" s="10" t="s">
        <v>190</v>
      </c>
      <c r="B97" s="11">
        <v>-744092.7</v>
      </c>
      <c r="C97" s="31">
        <f>-187893.8-513358.9-42840-45644.7</f>
        <v>-789737.3999999999</v>
      </c>
      <c r="D97" s="11">
        <f>-187893.8-598978.3-51133.8</f>
        <v>-838005.9000000001</v>
      </c>
      <c r="E97" s="15">
        <f>D97/C97</f>
        <v>1.061119683580897</v>
      </c>
    </row>
    <row r="98" spans="1:5" ht="12.75">
      <c r="A98" s="13" t="s">
        <v>191</v>
      </c>
      <c r="B98" s="14">
        <f>B100+B101</f>
        <v>19518357.3</v>
      </c>
      <c r="C98" s="26">
        <f>C100+C101</f>
        <v>20518357.3</v>
      </c>
      <c r="D98" s="14">
        <f>D100+D101</f>
        <v>20518356.8</v>
      </c>
      <c r="E98" s="12">
        <f>D98/C98</f>
        <v>0.9999999756315775</v>
      </c>
    </row>
    <row r="99" spans="1:5" ht="12.75">
      <c r="A99" s="10" t="s">
        <v>6</v>
      </c>
      <c r="B99" s="11"/>
      <c r="C99" s="31"/>
      <c r="D99" s="11"/>
      <c r="E99" s="15"/>
    </row>
    <row r="100" spans="1:5" ht="12.75">
      <c r="A100" s="10" t="s">
        <v>189</v>
      </c>
      <c r="B100" s="11">
        <v>19572635.7</v>
      </c>
      <c r="C100" s="31">
        <f>19572635.7+1000000</f>
        <v>20572635.7</v>
      </c>
      <c r="D100" s="11">
        <f>19572635.7+1000000</f>
        <v>20572635.7</v>
      </c>
      <c r="E100" s="15">
        <f>D100/C100</f>
        <v>1</v>
      </c>
    </row>
    <row r="101" spans="1:5" ht="12.75">
      <c r="A101" s="34" t="s">
        <v>190</v>
      </c>
      <c r="B101" s="35">
        <v>-54278.4</v>
      </c>
      <c r="C101" s="36">
        <v>-54278.4</v>
      </c>
      <c r="D101" s="35">
        <v>-54278.9</v>
      </c>
      <c r="E101" s="37">
        <f>D101/C101</f>
        <v>1.0000092117674801</v>
      </c>
    </row>
    <row r="102" spans="2:5" ht="12.75">
      <c r="B102" s="31"/>
      <c r="C102" s="31"/>
      <c r="D102" s="31"/>
      <c r="E102" s="38"/>
    </row>
    <row r="103" spans="2:5" ht="12.75">
      <c r="B103" s="31"/>
      <c r="C103" s="31"/>
      <c r="D103" s="39"/>
      <c r="E103" s="38"/>
    </row>
    <row r="104" spans="2:5" ht="12.75">
      <c r="B104" s="31"/>
      <c r="C104" s="31"/>
      <c r="D104" s="31"/>
      <c r="E104" s="38"/>
    </row>
    <row r="105" spans="1:5" ht="45.75" customHeight="1">
      <c r="A105" s="79" t="s">
        <v>192</v>
      </c>
      <c r="B105" s="79"/>
      <c r="C105" s="79"/>
      <c r="D105" s="79"/>
      <c r="E105" s="79"/>
    </row>
    <row r="106" spans="1:5" ht="32.25" customHeight="1">
      <c r="A106" s="80" t="s">
        <v>194</v>
      </c>
      <c r="B106" s="79"/>
      <c r="C106" s="79"/>
      <c r="D106" s="79"/>
      <c r="E106" s="79"/>
    </row>
    <row r="107" spans="1:5" ht="43.5" customHeight="1">
      <c r="A107" s="80" t="s">
        <v>197</v>
      </c>
      <c r="B107" s="79"/>
      <c r="C107" s="79"/>
      <c r="D107" s="79"/>
      <c r="E107" s="79"/>
    </row>
    <row r="108" spans="2:5" ht="12.75">
      <c r="B108" s="31"/>
      <c r="C108" s="31"/>
      <c r="D108" s="31"/>
      <c r="E108" s="38"/>
    </row>
    <row r="109" spans="2:5" ht="12.75">
      <c r="B109" s="31"/>
      <c r="C109" s="31"/>
      <c r="D109" s="31"/>
      <c r="E109" s="38"/>
    </row>
    <row r="110" spans="2:5" ht="12.75">
      <c r="B110" s="31"/>
      <c r="C110" s="31"/>
      <c r="D110" s="31"/>
      <c r="E110" s="38"/>
    </row>
    <row r="111" spans="2:5" ht="12.75">
      <c r="B111" s="31"/>
      <c r="C111" s="31"/>
      <c r="D111" s="31"/>
      <c r="E111" s="38"/>
    </row>
    <row r="112" spans="2:5" ht="12.75">
      <c r="B112" s="31"/>
      <c r="C112" s="31"/>
      <c r="D112" s="31"/>
      <c r="E112" s="38"/>
    </row>
    <row r="113" spans="2:5" ht="12.75">
      <c r="B113" s="31"/>
      <c r="C113" s="31"/>
      <c r="D113" s="31"/>
      <c r="E113" s="38"/>
    </row>
    <row r="114" spans="2:5" ht="12.75">
      <c r="B114" s="31"/>
      <c r="C114" s="31"/>
      <c r="D114" s="31"/>
      <c r="E114" s="38"/>
    </row>
    <row r="115" spans="2:5" ht="12.75">
      <c r="B115" s="31"/>
      <c r="C115" s="31"/>
      <c r="D115" s="31"/>
      <c r="E115" s="38"/>
    </row>
  </sheetData>
  <mergeCells count="7">
    <mergeCell ref="A107:E107"/>
    <mergeCell ref="A6:E6"/>
    <mergeCell ref="A7:E7"/>
    <mergeCell ref="A4:E4"/>
    <mergeCell ref="A5:E5"/>
    <mergeCell ref="A105:E105"/>
    <mergeCell ref="A106:E106"/>
  </mergeCells>
  <printOptions/>
  <pageMargins left="0.41" right="0.2" top="0.37" bottom="0.21" header="0.37" footer="0.21"/>
  <pageSetup firstPageNumber="190" useFirstPageNumber="1" horizontalDpi="600" verticalDpi="600" orientation="portrait" paperSize="9" r:id="rId3"/>
  <headerFooter alignWithMargins="0">
    <oddFooter>&amp;L&amp;"Arial Armenian,Regular"&amp;8Ð³Û³ëï³ÝÇ Ð³Ýñ³å»ïáõÃÛ³Ý ýÇÝ³ÝëÝ»ñÇ Ý³Ë³ñ³ñáõÃÛáõÝ&amp;R&amp;P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09">
      <selection activeCell="F123" sqref="F123"/>
    </sheetView>
  </sheetViews>
  <sheetFormatPr defaultColWidth="9.140625" defaultRowHeight="12.75"/>
  <cols>
    <col min="1" max="2" width="3.28125" style="1" bestFit="1" customWidth="1"/>
    <col min="3" max="3" width="38.140625" style="65" customWidth="1"/>
    <col min="4" max="4" width="15.7109375" style="1" customWidth="1"/>
    <col min="5" max="5" width="14.421875" style="1" customWidth="1"/>
    <col min="6" max="6" width="16.421875" style="1" customWidth="1"/>
    <col min="7" max="7" width="9.57421875" style="1" customWidth="1"/>
    <col min="8" max="16384" width="9.140625" style="1" customWidth="1"/>
  </cols>
  <sheetData>
    <row r="1" spans="1:7" ht="15" customHeight="1">
      <c r="A1" s="81" t="s">
        <v>0</v>
      </c>
      <c r="B1" s="81"/>
      <c r="C1" s="81"/>
      <c r="D1" s="81"/>
      <c r="E1" s="81"/>
      <c r="F1" s="81"/>
      <c r="G1" s="81"/>
    </row>
    <row r="2" spans="1:7" ht="14.25">
      <c r="A2" s="81" t="s">
        <v>1</v>
      </c>
      <c r="B2" s="81"/>
      <c r="C2" s="81"/>
      <c r="D2" s="81"/>
      <c r="E2" s="81"/>
      <c r="F2" s="81"/>
      <c r="G2" s="81"/>
    </row>
    <row r="3" spans="1:7" ht="12.75">
      <c r="A3" s="83" t="s">
        <v>2</v>
      </c>
      <c r="B3" s="83"/>
      <c r="C3" s="83"/>
      <c r="D3" s="83"/>
      <c r="E3" s="83"/>
      <c r="F3" s="83"/>
      <c r="G3" s="83"/>
    </row>
    <row r="4" spans="1:7" ht="12.75">
      <c r="A4" s="82" t="s">
        <v>202</v>
      </c>
      <c r="B4" s="82"/>
      <c r="C4" s="82"/>
      <c r="D4" s="82"/>
      <c r="E4" s="82"/>
      <c r="F4" s="82"/>
      <c r="G4" s="82"/>
    </row>
    <row r="5" spans="1:7" ht="12.75">
      <c r="A5" s="24"/>
      <c r="B5" s="24"/>
      <c r="C5" s="40"/>
      <c r="D5" s="71"/>
      <c r="E5" s="71"/>
      <c r="F5" s="71"/>
      <c r="G5" s="72"/>
    </row>
    <row r="6" spans="1:7" ht="52.5" customHeight="1">
      <c r="A6" s="41" t="s">
        <v>3</v>
      </c>
      <c r="B6" s="42" t="s">
        <v>4</v>
      </c>
      <c r="C6" s="43"/>
      <c r="D6" s="5" t="s">
        <v>195</v>
      </c>
      <c r="E6" s="6" t="s">
        <v>196</v>
      </c>
      <c r="F6" s="6" t="s">
        <v>96</v>
      </c>
      <c r="G6" s="6" t="s">
        <v>97</v>
      </c>
    </row>
    <row r="7" spans="1:7" ht="12.75">
      <c r="A7" s="13"/>
      <c r="B7" s="44"/>
      <c r="C7" s="7" t="s">
        <v>5</v>
      </c>
      <c r="D7" s="27">
        <f>SUM(D9,D18,D22,D27,D37,D45,D52,D68,D74,D79,D88,D96,D104,D110)</f>
        <v>558677064.6</v>
      </c>
      <c r="E7" s="8">
        <f>SUM(E9,E18,E22,E27,E37,E45,E52,E68,E74,E79,E88,E96,E104,E110)</f>
        <v>632812298.5799999</v>
      </c>
      <c r="F7" s="14">
        <f>SUM(F9,F18,F22,F27,F37,F45,F52,F68,F74,F79,F88,F96,F104,F110)</f>
        <v>634734637.76</v>
      </c>
      <c r="G7" s="12">
        <f>F7/E7</f>
        <v>1.003037771522952</v>
      </c>
    </row>
    <row r="8" spans="1:7" ht="12.75">
      <c r="A8" s="10"/>
      <c r="B8" s="45"/>
      <c r="C8" s="16" t="s">
        <v>6</v>
      </c>
      <c r="D8" s="46"/>
      <c r="E8" s="11"/>
      <c r="F8" s="46"/>
      <c r="G8" s="15"/>
    </row>
    <row r="9" spans="1:7" ht="25.5">
      <c r="A9" s="47">
        <v>1</v>
      </c>
      <c r="B9" s="44"/>
      <c r="C9" s="17" t="s">
        <v>7</v>
      </c>
      <c r="D9" s="27">
        <f>SUM(D11:D17)</f>
        <v>55120619.20000001</v>
      </c>
      <c r="E9" s="27">
        <f>SUM(E11:E17)</f>
        <v>65356900.1</v>
      </c>
      <c r="F9" s="27">
        <f>SUM(F11:F17)</f>
        <v>62190201.839999996</v>
      </c>
      <c r="G9" s="12">
        <f>F9/E9</f>
        <v>0.9515476062182453</v>
      </c>
    </row>
    <row r="10" spans="1:7" ht="12.75">
      <c r="A10" s="47"/>
      <c r="B10" s="44"/>
      <c r="C10" s="16" t="s">
        <v>6</v>
      </c>
      <c r="D10" s="46"/>
      <c r="E10" s="11"/>
      <c r="F10" s="11"/>
      <c r="G10" s="15"/>
    </row>
    <row r="11" spans="1:7" ht="25.5">
      <c r="A11" s="47"/>
      <c r="B11" s="48">
        <v>1</v>
      </c>
      <c r="C11" s="16" t="s">
        <v>8</v>
      </c>
      <c r="D11" s="46">
        <v>11562080.7</v>
      </c>
      <c r="E11" s="11">
        <v>11527664</v>
      </c>
      <c r="F11" s="11">
        <v>11071523.44</v>
      </c>
      <c r="G11" s="15">
        <f aca="true" t="shared" si="0" ref="G11:G18">F11/E11</f>
        <v>0.960430789794012</v>
      </c>
    </row>
    <row r="12" spans="1:7" ht="12.75">
      <c r="A12" s="47"/>
      <c r="B12" s="48">
        <v>2</v>
      </c>
      <c r="C12" s="16" t="s">
        <v>9</v>
      </c>
      <c r="D12" s="46">
        <v>10559460.6</v>
      </c>
      <c r="E12" s="11">
        <v>19344257.5</v>
      </c>
      <c r="F12" s="11">
        <v>18311879.1</v>
      </c>
      <c r="G12" s="15">
        <f t="shared" si="0"/>
        <v>0.9466312728725825</v>
      </c>
    </row>
    <row r="13" spans="1:7" ht="12.75">
      <c r="A13" s="47"/>
      <c r="B13" s="48">
        <v>3</v>
      </c>
      <c r="C13" s="16" t="s">
        <v>10</v>
      </c>
      <c r="D13" s="46">
        <v>7972240.1</v>
      </c>
      <c r="E13" s="11">
        <v>8703236.2</v>
      </c>
      <c r="F13" s="11">
        <v>8521320.4</v>
      </c>
      <c r="G13" s="15">
        <f t="shared" si="0"/>
        <v>0.9790979130268809</v>
      </c>
    </row>
    <row r="14" spans="1:7" ht="12.75">
      <c r="A14" s="47"/>
      <c r="B14" s="48">
        <v>4</v>
      </c>
      <c r="C14" s="16" t="s">
        <v>11</v>
      </c>
      <c r="D14" s="46">
        <v>19518357.3</v>
      </c>
      <c r="E14" s="11">
        <v>19518357.3</v>
      </c>
      <c r="F14" s="11">
        <v>19518356.8</v>
      </c>
      <c r="G14" s="15">
        <f t="shared" si="0"/>
        <v>0.9999999743830901</v>
      </c>
    </row>
    <row r="15" spans="1:7" ht="25.5">
      <c r="A15" s="47"/>
      <c r="B15" s="48">
        <v>5</v>
      </c>
      <c r="C15" s="16" t="s">
        <v>12</v>
      </c>
      <c r="D15" s="46">
        <v>1354913.6</v>
      </c>
      <c r="E15" s="11">
        <v>1359720.2</v>
      </c>
      <c r="F15" s="11">
        <v>1358716.4</v>
      </c>
      <c r="G15" s="15">
        <f t="shared" si="0"/>
        <v>0.9992617598826582</v>
      </c>
    </row>
    <row r="16" spans="1:7" ht="12.75">
      <c r="A16" s="47"/>
      <c r="B16" s="48">
        <v>6</v>
      </c>
      <c r="C16" s="16" t="s">
        <v>13</v>
      </c>
      <c r="D16" s="46">
        <v>677021.2</v>
      </c>
      <c r="E16" s="11">
        <v>936987.9</v>
      </c>
      <c r="F16" s="11">
        <v>910717.5</v>
      </c>
      <c r="G16" s="15">
        <f t="shared" si="0"/>
        <v>0.9719629250281674</v>
      </c>
    </row>
    <row r="17" spans="1:7" ht="25.5">
      <c r="A17" s="47"/>
      <c r="B17" s="48">
        <v>7</v>
      </c>
      <c r="C17" s="16" t="s">
        <v>14</v>
      </c>
      <c r="D17" s="46">
        <v>3476545.7</v>
      </c>
      <c r="E17" s="11">
        <v>3966677</v>
      </c>
      <c r="F17" s="11">
        <v>2497688.2</v>
      </c>
      <c r="G17" s="15">
        <f t="shared" si="0"/>
        <v>0.6296676538069523</v>
      </c>
    </row>
    <row r="18" spans="1:7" ht="12.75">
      <c r="A18" s="47">
        <v>2</v>
      </c>
      <c r="B18" s="49"/>
      <c r="C18" s="17" t="s">
        <v>15</v>
      </c>
      <c r="D18" s="27">
        <f>SUM(D20:D21)</f>
        <v>100435685.7</v>
      </c>
      <c r="E18" s="27">
        <f>SUM(E20:E21)</f>
        <v>100616972.1</v>
      </c>
      <c r="F18" s="27">
        <f>SUM(F20:F21)</f>
        <v>95817977.9</v>
      </c>
      <c r="G18" s="12">
        <f t="shared" si="0"/>
        <v>0.9523043269953461</v>
      </c>
    </row>
    <row r="19" spans="1:7" ht="12.75">
      <c r="A19" s="47"/>
      <c r="B19" s="49"/>
      <c r="C19" s="16" t="s">
        <v>6</v>
      </c>
      <c r="D19" s="50"/>
      <c r="E19" s="10"/>
      <c r="F19" s="51"/>
      <c r="G19" s="15"/>
    </row>
    <row r="20" spans="1:7" ht="12.75">
      <c r="A20" s="47"/>
      <c r="B20" s="48">
        <v>1</v>
      </c>
      <c r="C20" s="16" t="s">
        <v>16</v>
      </c>
      <c r="D20" s="52">
        <v>96590859.5</v>
      </c>
      <c r="E20" s="53">
        <v>96602059.6</v>
      </c>
      <c r="F20" s="51">
        <v>91977750.5</v>
      </c>
      <c r="G20" s="15">
        <f>F20/E20</f>
        <v>0.9521303260080803</v>
      </c>
    </row>
    <row r="21" spans="1:7" ht="25.5">
      <c r="A21" s="47"/>
      <c r="B21" s="48">
        <v>3</v>
      </c>
      <c r="C21" s="16" t="s">
        <v>17</v>
      </c>
      <c r="D21" s="46">
        <v>3844826.2</v>
      </c>
      <c r="E21" s="11">
        <v>4014912.5</v>
      </c>
      <c r="F21" s="11">
        <v>3840227.4</v>
      </c>
      <c r="G21" s="15">
        <f>F21/E21</f>
        <v>0.9564909322432307</v>
      </c>
    </row>
    <row r="22" spans="1:7" ht="51">
      <c r="A22" s="47">
        <v>3</v>
      </c>
      <c r="B22" s="49"/>
      <c r="C22" s="17" t="s">
        <v>18</v>
      </c>
      <c r="D22" s="27">
        <f>SUM(D24:D26)</f>
        <v>46179829.3</v>
      </c>
      <c r="E22" s="27">
        <f>SUM(E24:E26)</f>
        <v>53281843.2</v>
      </c>
      <c r="F22" s="27">
        <f>SUM(F24:F26)</f>
        <v>52012615.099999994</v>
      </c>
      <c r="G22" s="12">
        <f>F22/E22</f>
        <v>0.9761789753549666</v>
      </c>
    </row>
    <row r="23" spans="1:7" ht="12.75">
      <c r="A23" s="47"/>
      <c r="B23" s="49"/>
      <c r="C23" s="16" t="s">
        <v>6</v>
      </c>
      <c r="D23" s="46"/>
      <c r="E23" s="11"/>
      <c r="F23" s="11"/>
      <c r="G23" s="15"/>
    </row>
    <row r="24" spans="1:7" ht="12.75">
      <c r="A24" s="47"/>
      <c r="B24" s="48">
        <v>1</v>
      </c>
      <c r="C24" s="16" t="s">
        <v>19</v>
      </c>
      <c r="D24" s="46">
        <v>27759162.5</v>
      </c>
      <c r="E24" s="11">
        <v>34977689.1</v>
      </c>
      <c r="F24" s="11">
        <v>33970303.3</v>
      </c>
      <c r="G24" s="15">
        <f>F24/E24</f>
        <v>0.9711991893712612</v>
      </c>
    </row>
    <row r="25" spans="1:7" ht="12.75">
      <c r="A25" s="47"/>
      <c r="B25" s="48">
        <v>2</v>
      </c>
      <c r="C25" s="16" t="s">
        <v>20</v>
      </c>
      <c r="D25" s="46">
        <v>11375069</v>
      </c>
      <c r="E25" s="11">
        <v>11526869</v>
      </c>
      <c r="F25" s="11">
        <v>11491771.3</v>
      </c>
      <c r="G25" s="15">
        <f>F25/E25</f>
        <v>0.9969551402032938</v>
      </c>
    </row>
    <row r="26" spans="1:7" ht="12.75">
      <c r="A26" s="47"/>
      <c r="B26" s="48">
        <v>3</v>
      </c>
      <c r="C26" s="16" t="s">
        <v>21</v>
      </c>
      <c r="D26" s="46">
        <v>7045597.8</v>
      </c>
      <c r="E26" s="11">
        <v>6777285.1</v>
      </c>
      <c r="F26" s="11">
        <v>6550540.5</v>
      </c>
      <c r="G26" s="15">
        <f>F26/E26</f>
        <v>0.9665434467261825</v>
      </c>
    </row>
    <row r="27" spans="1:7" ht="12.75">
      <c r="A27" s="47">
        <v>4</v>
      </c>
      <c r="B27" s="54"/>
      <c r="C27" s="17" t="s">
        <v>22</v>
      </c>
      <c r="D27" s="27">
        <f>SUM(D29:D36)</f>
        <v>91775950.3</v>
      </c>
      <c r="E27" s="14">
        <f>SUM(E29:E36)</f>
        <v>95408474.59999998</v>
      </c>
      <c r="F27" s="27">
        <f>SUM(F29:F36)</f>
        <v>95075030.6</v>
      </c>
      <c r="G27" s="12">
        <f>F27/E27</f>
        <v>0.9965050903350258</v>
      </c>
    </row>
    <row r="28" spans="1:7" ht="12.75">
      <c r="A28" s="47"/>
      <c r="B28" s="48"/>
      <c r="C28" s="16" t="s">
        <v>6</v>
      </c>
      <c r="D28" s="46"/>
      <c r="E28" s="11"/>
      <c r="F28" s="11"/>
      <c r="G28" s="15"/>
    </row>
    <row r="29" spans="1:7" ht="25.5">
      <c r="A29" s="47"/>
      <c r="B29" s="55">
        <v>1</v>
      </c>
      <c r="C29" s="56" t="s">
        <v>23</v>
      </c>
      <c r="D29" s="46">
        <v>436379.3</v>
      </c>
      <c r="E29" s="11">
        <v>493859.3</v>
      </c>
      <c r="F29" s="11">
        <v>490888.5</v>
      </c>
      <c r="G29" s="15">
        <f aca="true" t="shared" si="1" ref="G29:G37">F29/E29</f>
        <v>0.9939845215023794</v>
      </c>
    </row>
    <row r="30" spans="1:7" ht="25.5">
      <c r="A30" s="47"/>
      <c r="B30" s="48">
        <v>3</v>
      </c>
      <c r="C30" s="56" t="s">
        <v>24</v>
      </c>
      <c r="D30" s="46">
        <v>68947103.9</v>
      </c>
      <c r="E30" s="11">
        <f>68546366.1+4559800.2</f>
        <v>73106166.3</v>
      </c>
      <c r="F30" s="11">
        <v>73048916.4</v>
      </c>
      <c r="G30" s="15">
        <f t="shared" si="1"/>
        <v>0.9992168936917707</v>
      </c>
    </row>
    <row r="31" spans="1:7" ht="12.75">
      <c r="A31" s="47"/>
      <c r="B31" s="48">
        <v>4</v>
      </c>
      <c r="C31" s="16" t="s">
        <v>25</v>
      </c>
      <c r="D31" s="46">
        <v>5173301.5</v>
      </c>
      <c r="E31" s="11">
        <v>4689168.2</v>
      </c>
      <c r="F31" s="11">
        <v>4634061.3</v>
      </c>
      <c r="G31" s="15">
        <f t="shared" si="1"/>
        <v>0.9882480436508974</v>
      </c>
    </row>
    <row r="32" spans="1:7" ht="12.75">
      <c r="A32" s="47"/>
      <c r="B32" s="48">
        <v>5</v>
      </c>
      <c r="C32" s="16" t="s">
        <v>26</v>
      </c>
      <c r="D32" s="46">
        <v>2015294.5</v>
      </c>
      <c r="E32" s="11">
        <v>2039575.7</v>
      </c>
      <c r="F32" s="11">
        <v>2037266.5</v>
      </c>
      <c r="G32" s="15">
        <f t="shared" si="1"/>
        <v>0.9988678037299621</v>
      </c>
    </row>
    <row r="33" spans="1:7" ht="25.5">
      <c r="A33" s="47"/>
      <c r="B33" s="55">
        <v>6</v>
      </c>
      <c r="C33" s="56" t="s">
        <v>27</v>
      </c>
      <c r="D33" s="46">
        <v>1467698.2</v>
      </c>
      <c r="E33" s="11">
        <v>1309930.3</v>
      </c>
      <c r="F33" s="11">
        <v>1292177.1</v>
      </c>
      <c r="G33" s="15">
        <f t="shared" si="1"/>
        <v>0.9864472178405218</v>
      </c>
    </row>
    <row r="34" spans="1:7" ht="12.75">
      <c r="A34" s="47"/>
      <c r="B34" s="48">
        <v>7</v>
      </c>
      <c r="C34" s="16" t="s">
        <v>28</v>
      </c>
      <c r="D34" s="46">
        <v>2274506.2</v>
      </c>
      <c r="E34" s="11">
        <v>2226959.6</v>
      </c>
      <c r="F34" s="11">
        <v>2216663.3</v>
      </c>
      <c r="G34" s="15">
        <f t="shared" si="1"/>
        <v>0.9953765214240976</v>
      </c>
    </row>
    <row r="35" spans="1:7" ht="25.5">
      <c r="A35" s="47"/>
      <c r="B35" s="48">
        <v>8</v>
      </c>
      <c r="C35" s="56" t="s">
        <v>29</v>
      </c>
      <c r="D35" s="46">
        <v>5626450.1</v>
      </c>
      <c r="E35" s="11">
        <v>5626450.1</v>
      </c>
      <c r="F35" s="11">
        <v>5498406.1</v>
      </c>
      <c r="G35" s="15">
        <f t="shared" si="1"/>
        <v>0.9772424890074116</v>
      </c>
    </row>
    <row r="36" spans="1:7" ht="12.75">
      <c r="A36" s="47"/>
      <c r="B36" s="48">
        <v>10</v>
      </c>
      <c r="C36" s="16" t="s">
        <v>30</v>
      </c>
      <c r="D36" s="46">
        <v>5835216.6</v>
      </c>
      <c r="E36" s="11">
        <v>5916365.1</v>
      </c>
      <c r="F36" s="11">
        <v>5856651.4</v>
      </c>
      <c r="G36" s="15">
        <f t="shared" si="1"/>
        <v>0.9899070292332028</v>
      </c>
    </row>
    <row r="37" spans="1:7" ht="12.75">
      <c r="A37" s="47">
        <v>5</v>
      </c>
      <c r="B37" s="49"/>
      <c r="C37" s="17" t="s">
        <v>31</v>
      </c>
      <c r="D37" s="27">
        <f>SUM(D39:D44)</f>
        <v>47573828.5</v>
      </c>
      <c r="E37" s="14">
        <f>SUM(E39:E44)</f>
        <v>47025574.599999994</v>
      </c>
      <c r="F37" s="27">
        <f>SUM(F39:F44)</f>
        <v>46851145.1</v>
      </c>
      <c r="G37" s="12">
        <f t="shared" si="1"/>
        <v>0.996290752394124</v>
      </c>
    </row>
    <row r="38" spans="1:7" ht="12.75">
      <c r="A38" s="47"/>
      <c r="B38" s="48"/>
      <c r="C38" s="16" t="s">
        <v>6</v>
      </c>
      <c r="D38" s="46"/>
      <c r="E38" s="11"/>
      <c r="F38" s="11"/>
      <c r="G38" s="15"/>
    </row>
    <row r="39" spans="1:7" ht="25.5">
      <c r="A39" s="47"/>
      <c r="B39" s="48">
        <v>1</v>
      </c>
      <c r="C39" s="56" t="s">
        <v>32</v>
      </c>
      <c r="D39" s="46">
        <v>844105.4</v>
      </c>
      <c r="E39" s="11">
        <f>846310.4+617658.7</f>
        <v>1463969.1</v>
      </c>
      <c r="F39" s="11">
        <v>1352931.1</v>
      </c>
      <c r="G39" s="15">
        <f aca="true" t="shared" si="2" ref="G39:G45">F39/E39</f>
        <v>0.9241527707108026</v>
      </c>
    </row>
    <row r="40" spans="1:7" ht="12.75">
      <c r="A40" s="47"/>
      <c r="B40" s="48">
        <v>2</v>
      </c>
      <c r="C40" s="16" t="s">
        <v>33</v>
      </c>
      <c r="D40" s="46">
        <v>16877667.6</v>
      </c>
      <c r="E40" s="11">
        <v>17648535.4</v>
      </c>
      <c r="F40" s="11">
        <v>17646474.7</v>
      </c>
      <c r="G40" s="15">
        <f t="shared" si="2"/>
        <v>0.9998832367698909</v>
      </c>
    </row>
    <row r="41" spans="1:7" ht="25.5">
      <c r="A41" s="47"/>
      <c r="B41" s="48">
        <v>3</v>
      </c>
      <c r="C41" s="16" t="s">
        <v>34</v>
      </c>
      <c r="D41" s="46">
        <v>16766318.6</v>
      </c>
      <c r="E41" s="11">
        <v>15874029.4</v>
      </c>
      <c r="F41" s="11">
        <v>15872971.3</v>
      </c>
      <c r="G41" s="15">
        <f t="shared" si="2"/>
        <v>0.9999333439561351</v>
      </c>
    </row>
    <row r="42" spans="1:7" ht="25.5">
      <c r="A42" s="47"/>
      <c r="B42" s="48">
        <v>4</v>
      </c>
      <c r="C42" s="56" t="s">
        <v>35</v>
      </c>
      <c r="D42" s="46">
        <v>2921994.9</v>
      </c>
      <c r="E42" s="11">
        <v>2921994.9</v>
      </c>
      <c r="F42" s="11">
        <v>2749965.7</v>
      </c>
      <c r="G42" s="15">
        <f t="shared" si="2"/>
        <v>0.9411261121639878</v>
      </c>
    </row>
    <row r="43" spans="1:7" ht="12.75">
      <c r="A43" s="47"/>
      <c r="B43" s="48">
        <v>5</v>
      </c>
      <c r="C43" s="56" t="s">
        <v>36</v>
      </c>
      <c r="D43" s="46">
        <v>8552095.7</v>
      </c>
      <c r="E43" s="11">
        <v>7477044.9</v>
      </c>
      <c r="F43" s="11">
        <v>7608538.9</v>
      </c>
      <c r="G43" s="15">
        <f t="shared" si="2"/>
        <v>1.0175863595522878</v>
      </c>
    </row>
    <row r="44" spans="1:7" ht="25.5">
      <c r="A44" s="47"/>
      <c r="B44" s="48">
        <v>6</v>
      </c>
      <c r="C44" s="16" t="s">
        <v>37</v>
      </c>
      <c r="D44" s="46">
        <v>1611646.3</v>
      </c>
      <c r="E44" s="11">
        <f>1624352.8+15648.1</f>
        <v>1640000.9000000001</v>
      </c>
      <c r="F44" s="11">
        <v>1620263.4</v>
      </c>
      <c r="G44" s="15">
        <f t="shared" si="2"/>
        <v>0.9879649456289931</v>
      </c>
    </row>
    <row r="45" spans="1:7" ht="25.5">
      <c r="A45" s="57">
        <v>6</v>
      </c>
      <c r="B45" s="49"/>
      <c r="C45" s="17" t="s">
        <v>38</v>
      </c>
      <c r="D45" s="27">
        <f>SUM(D47:D51)</f>
        <v>64356641.9</v>
      </c>
      <c r="E45" s="14">
        <f>SUM(E47:E51)</f>
        <v>63997534.08</v>
      </c>
      <c r="F45" s="27">
        <f>SUM(F47:F51)</f>
        <v>63121576.99999999</v>
      </c>
      <c r="G45" s="12">
        <f t="shared" si="2"/>
        <v>0.9863126432511444</v>
      </c>
    </row>
    <row r="46" spans="1:7" ht="12.75">
      <c r="A46" s="47"/>
      <c r="B46" s="48"/>
      <c r="C46" s="16" t="s">
        <v>6</v>
      </c>
      <c r="D46" s="46"/>
      <c r="E46" s="11"/>
      <c r="F46" s="11"/>
      <c r="G46" s="15"/>
    </row>
    <row r="47" spans="1:7" ht="38.25">
      <c r="A47" s="47"/>
      <c r="B47" s="55">
        <v>1</v>
      </c>
      <c r="C47" s="56" t="s">
        <v>39</v>
      </c>
      <c r="D47" s="46">
        <v>1381729.2</v>
      </c>
      <c r="E47" s="11">
        <v>1381729.24</v>
      </c>
      <c r="F47" s="11">
        <v>1357918.9</v>
      </c>
      <c r="G47" s="15">
        <f aca="true" t="shared" si="3" ref="G47:G52">F47/E47</f>
        <v>0.98276772372567</v>
      </c>
    </row>
    <row r="48" spans="1:7" ht="12.75">
      <c r="A48" s="47"/>
      <c r="B48" s="48">
        <v>2</v>
      </c>
      <c r="C48" s="16" t="s">
        <v>40</v>
      </c>
      <c r="D48" s="46">
        <v>18298169.7</v>
      </c>
      <c r="E48" s="11">
        <v>18251790.3</v>
      </c>
      <c r="F48" s="11">
        <v>17479048.1</v>
      </c>
      <c r="G48" s="15">
        <f t="shared" si="3"/>
        <v>0.9576621149323636</v>
      </c>
    </row>
    <row r="49" spans="1:7" ht="12.75">
      <c r="A49" s="47"/>
      <c r="B49" s="48">
        <v>3</v>
      </c>
      <c r="C49" s="16" t="s">
        <v>41</v>
      </c>
      <c r="D49" s="46">
        <v>28064871.1</v>
      </c>
      <c r="E49" s="11">
        <v>27594083.59</v>
      </c>
      <c r="F49" s="11">
        <v>27554935.8</v>
      </c>
      <c r="G49" s="15">
        <f t="shared" si="3"/>
        <v>0.9985812976947643</v>
      </c>
    </row>
    <row r="50" spans="1:7" ht="25.5">
      <c r="A50" s="47"/>
      <c r="B50" s="48">
        <v>4</v>
      </c>
      <c r="C50" s="16" t="s">
        <v>42</v>
      </c>
      <c r="D50" s="46">
        <v>5841613.5</v>
      </c>
      <c r="E50" s="11">
        <v>5956414.45</v>
      </c>
      <c r="F50" s="11">
        <v>5925912.3</v>
      </c>
      <c r="G50" s="15">
        <f t="shared" si="3"/>
        <v>0.9948791088571749</v>
      </c>
    </row>
    <row r="51" spans="1:7" ht="12.75">
      <c r="A51" s="47"/>
      <c r="B51" s="48">
        <v>5</v>
      </c>
      <c r="C51" s="16" t="s">
        <v>43</v>
      </c>
      <c r="D51" s="46">
        <v>10770258.4</v>
      </c>
      <c r="E51" s="11">
        <f>10852516.5-39000</f>
        <v>10813516.5</v>
      </c>
      <c r="F51" s="11">
        <v>10803761.9</v>
      </c>
      <c r="G51" s="15">
        <f t="shared" si="3"/>
        <v>0.9990979252678812</v>
      </c>
    </row>
    <row r="52" spans="1:7" ht="25.5">
      <c r="A52" s="47">
        <v>7</v>
      </c>
      <c r="B52" s="49"/>
      <c r="C52" s="17" t="s">
        <v>44</v>
      </c>
      <c r="D52" s="27">
        <f>SUM(D54:D67)</f>
        <v>15462834</v>
      </c>
      <c r="E52" s="27">
        <f>SUM(E54:E67)</f>
        <v>16740943.000000002</v>
      </c>
      <c r="F52" s="27">
        <f>SUM(F54:F67)</f>
        <v>16680561.18</v>
      </c>
      <c r="G52" s="12">
        <f t="shared" si="3"/>
        <v>0.9963931649489517</v>
      </c>
    </row>
    <row r="53" spans="1:7" ht="12.75">
      <c r="A53" s="47"/>
      <c r="B53" s="48"/>
      <c r="C53" s="16" t="s">
        <v>6</v>
      </c>
      <c r="D53" s="46"/>
      <c r="E53" s="11"/>
      <c r="F53" s="11"/>
      <c r="G53" s="15"/>
    </row>
    <row r="54" spans="1:7" ht="38.25">
      <c r="A54" s="47"/>
      <c r="B54" s="55">
        <v>1</v>
      </c>
      <c r="C54" s="56" t="s">
        <v>45</v>
      </c>
      <c r="D54" s="46">
        <v>639882.4</v>
      </c>
      <c r="E54" s="11">
        <v>633687.9</v>
      </c>
      <c r="F54" s="11">
        <v>617614</v>
      </c>
      <c r="G54" s="15">
        <f aca="true" t="shared" si="4" ref="G54:G68">F54/E54</f>
        <v>0.9746343586487922</v>
      </c>
    </row>
    <row r="55" spans="1:7" ht="12.75">
      <c r="A55" s="47"/>
      <c r="B55" s="48">
        <v>2</v>
      </c>
      <c r="C55" s="16" t="s">
        <v>46</v>
      </c>
      <c r="D55" s="46">
        <v>918014.7</v>
      </c>
      <c r="E55" s="11">
        <v>963652.1</v>
      </c>
      <c r="F55" s="11">
        <v>961871.54</v>
      </c>
      <c r="G55" s="15">
        <f t="shared" si="4"/>
        <v>0.9981522792302326</v>
      </c>
    </row>
    <row r="56" spans="1:7" ht="12.75">
      <c r="A56" s="47"/>
      <c r="B56" s="48">
        <v>3</v>
      </c>
      <c r="C56" s="16" t="s">
        <v>47</v>
      </c>
      <c r="D56" s="46">
        <v>1347632</v>
      </c>
      <c r="E56" s="11">
        <v>1437397.7</v>
      </c>
      <c r="F56" s="11">
        <v>1431779</v>
      </c>
      <c r="G56" s="15">
        <f t="shared" si="4"/>
        <v>0.9960910609499376</v>
      </c>
    </row>
    <row r="57" spans="1:7" ht="25.5">
      <c r="A57" s="47"/>
      <c r="B57" s="48">
        <v>4</v>
      </c>
      <c r="C57" s="16" t="s">
        <v>48</v>
      </c>
      <c r="D57" s="46">
        <v>1305987.8</v>
      </c>
      <c r="E57" s="11">
        <v>1336463.2</v>
      </c>
      <c r="F57" s="11">
        <v>1336360.34</v>
      </c>
      <c r="G57" s="15">
        <f t="shared" si="4"/>
        <v>0.9999230356660775</v>
      </c>
    </row>
    <row r="58" spans="1:7" ht="12.75">
      <c r="A58" s="47"/>
      <c r="B58" s="48">
        <v>5</v>
      </c>
      <c r="C58" s="16" t="s">
        <v>49</v>
      </c>
      <c r="D58" s="46">
        <v>506661.5</v>
      </c>
      <c r="E58" s="11">
        <v>573015.9</v>
      </c>
      <c r="F58" s="11">
        <v>572732.7</v>
      </c>
      <c r="G58" s="15">
        <f t="shared" si="4"/>
        <v>0.9995057728764594</v>
      </c>
    </row>
    <row r="59" spans="1:7" ht="12.75">
      <c r="A59" s="47"/>
      <c r="B59" s="48">
        <v>6</v>
      </c>
      <c r="C59" s="16" t="s">
        <v>50</v>
      </c>
      <c r="D59" s="46">
        <v>3334759.3</v>
      </c>
      <c r="E59" s="11">
        <v>4328121</v>
      </c>
      <c r="F59" s="11">
        <v>4308787.3</v>
      </c>
      <c r="G59" s="15">
        <f t="shared" si="4"/>
        <v>0.9955330038138952</v>
      </c>
    </row>
    <row r="60" spans="1:7" ht="12.75">
      <c r="A60" s="47"/>
      <c r="B60" s="48">
        <v>7</v>
      </c>
      <c r="C60" s="16" t="s">
        <v>51</v>
      </c>
      <c r="D60" s="46">
        <v>653739.8</v>
      </c>
      <c r="E60" s="11">
        <v>587385.4</v>
      </c>
      <c r="F60" s="11">
        <v>587363.2</v>
      </c>
      <c r="G60" s="15">
        <f t="shared" si="4"/>
        <v>0.9999622053935967</v>
      </c>
    </row>
    <row r="61" spans="1:7" ht="38.25">
      <c r="A61" s="47"/>
      <c r="B61" s="55">
        <v>8</v>
      </c>
      <c r="C61" s="56" t="s">
        <v>52</v>
      </c>
      <c r="D61" s="46">
        <v>715553.2</v>
      </c>
      <c r="E61" s="11">
        <v>751311.2</v>
      </c>
      <c r="F61" s="11">
        <v>749674.8</v>
      </c>
      <c r="G61" s="15">
        <f t="shared" si="4"/>
        <v>0.9978219411609998</v>
      </c>
    </row>
    <row r="62" spans="1:7" ht="12.75">
      <c r="A62" s="47"/>
      <c r="B62" s="48">
        <v>9</v>
      </c>
      <c r="C62" s="16" t="s">
        <v>53</v>
      </c>
      <c r="D62" s="46">
        <v>1504685.1</v>
      </c>
      <c r="E62" s="11">
        <v>1559426.9</v>
      </c>
      <c r="F62" s="11">
        <v>1549371.4</v>
      </c>
      <c r="G62" s="15">
        <f t="shared" si="4"/>
        <v>0.993551797779043</v>
      </c>
    </row>
    <row r="63" spans="1:7" ht="12.75">
      <c r="A63" s="47"/>
      <c r="B63" s="48">
        <v>10</v>
      </c>
      <c r="C63" s="16" t="s">
        <v>54</v>
      </c>
      <c r="D63" s="46">
        <v>3189689.5</v>
      </c>
      <c r="E63" s="11">
        <v>3176189.5</v>
      </c>
      <c r="F63" s="11">
        <v>3175883.8</v>
      </c>
      <c r="G63" s="15">
        <f t="shared" si="4"/>
        <v>0.9999037525941068</v>
      </c>
    </row>
    <row r="64" spans="1:7" ht="25.5">
      <c r="A64" s="47"/>
      <c r="B64" s="48">
        <v>11</v>
      </c>
      <c r="C64" s="16" t="s">
        <v>55</v>
      </c>
      <c r="D64" s="46">
        <v>767390.9</v>
      </c>
      <c r="E64" s="11">
        <v>795454.4</v>
      </c>
      <c r="F64" s="11">
        <v>790285.6</v>
      </c>
      <c r="G64" s="15">
        <f t="shared" si="4"/>
        <v>0.9935020788118086</v>
      </c>
    </row>
    <row r="65" spans="1:7" ht="12.75">
      <c r="A65" s="47"/>
      <c r="B65" s="48">
        <v>12</v>
      </c>
      <c r="C65" s="16" t="s">
        <v>56</v>
      </c>
      <c r="D65" s="46">
        <v>55769.9</v>
      </c>
      <c r="E65" s="11">
        <v>55769.9</v>
      </c>
      <c r="F65" s="11">
        <v>55769.9</v>
      </c>
      <c r="G65" s="15">
        <f t="shared" si="4"/>
        <v>1</v>
      </c>
    </row>
    <row r="66" spans="1:7" ht="12.75">
      <c r="A66" s="47"/>
      <c r="B66" s="48">
        <v>14</v>
      </c>
      <c r="C66" s="16" t="s">
        <v>57</v>
      </c>
      <c r="D66" s="46">
        <v>342845.6</v>
      </c>
      <c r="E66" s="11">
        <v>342845.6</v>
      </c>
      <c r="F66" s="11">
        <v>342845.3</v>
      </c>
      <c r="G66" s="15">
        <f t="shared" si="4"/>
        <v>0.9999991249705407</v>
      </c>
    </row>
    <row r="67" spans="1:7" ht="38.25">
      <c r="A67" s="47"/>
      <c r="B67" s="55">
        <v>15</v>
      </c>
      <c r="C67" s="56" t="s">
        <v>58</v>
      </c>
      <c r="D67" s="46">
        <v>180222.3</v>
      </c>
      <c r="E67" s="11">
        <v>200222.3</v>
      </c>
      <c r="F67" s="11">
        <v>200222.3</v>
      </c>
      <c r="G67" s="15">
        <f t="shared" si="4"/>
        <v>1</v>
      </c>
    </row>
    <row r="68" spans="1:7" ht="25.5">
      <c r="A68" s="57">
        <v>8</v>
      </c>
      <c r="B68" s="49"/>
      <c r="C68" s="17" t="s">
        <v>201</v>
      </c>
      <c r="D68" s="27">
        <f>SUM(D70:D73)</f>
        <v>22753387</v>
      </c>
      <c r="E68" s="27">
        <f>SUM(E70:E73)</f>
        <v>25428571</v>
      </c>
      <c r="F68" s="27">
        <f>SUM(F70:F73)</f>
        <v>21916164.9</v>
      </c>
      <c r="G68" s="12">
        <f t="shared" si="4"/>
        <v>0.8618716678967134</v>
      </c>
    </row>
    <row r="69" spans="1:7" ht="12.75">
      <c r="A69" s="47"/>
      <c r="B69" s="48"/>
      <c r="C69" s="16" t="s">
        <v>6</v>
      </c>
      <c r="D69" s="46"/>
      <c r="E69" s="11"/>
      <c r="F69" s="11"/>
      <c r="G69" s="15"/>
    </row>
    <row r="70" spans="1:7" ht="25.5">
      <c r="A70" s="47"/>
      <c r="B70" s="55">
        <v>2</v>
      </c>
      <c r="C70" s="56" t="s">
        <v>59</v>
      </c>
      <c r="D70" s="46">
        <v>5645676.8</v>
      </c>
      <c r="E70" s="11">
        <v>10463901</v>
      </c>
      <c r="F70" s="11">
        <v>8945759</v>
      </c>
      <c r="G70" s="15">
        <f>F70/E70</f>
        <v>0.8549162496854662</v>
      </c>
    </row>
    <row r="71" spans="1:7" ht="25.5">
      <c r="A71" s="47"/>
      <c r="B71" s="55">
        <v>3</v>
      </c>
      <c r="C71" s="56" t="s">
        <v>60</v>
      </c>
      <c r="D71" s="46">
        <v>20856.1</v>
      </c>
      <c r="E71" s="11">
        <v>20856.1</v>
      </c>
      <c r="F71" s="11">
        <v>20856.1</v>
      </c>
      <c r="G71" s="15">
        <f>F71/E71</f>
        <v>1</v>
      </c>
    </row>
    <row r="72" spans="1:7" ht="25.5">
      <c r="A72" s="47"/>
      <c r="B72" s="48">
        <v>4</v>
      </c>
      <c r="C72" s="56" t="s">
        <v>61</v>
      </c>
      <c r="D72" s="46">
        <v>11613754.1</v>
      </c>
      <c r="E72" s="11">
        <v>8176087.1</v>
      </c>
      <c r="F72" s="11">
        <v>6445613.3</v>
      </c>
      <c r="G72" s="15">
        <f>F72/E72</f>
        <v>0.7883493927064451</v>
      </c>
    </row>
    <row r="73" spans="1:7" ht="12.75">
      <c r="A73" s="47"/>
      <c r="B73" s="48">
        <v>5</v>
      </c>
      <c r="C73" s="16" t="s">
        <v>62</v>
      </c>
      <c r="D73" s="46">
        <v>5473100</v>
      </c>
      <c r="E73" s="11">
        <v>6767726.8</v>
      </c>
      <c r="F73" s="11">
        <v>6503936.5</v>
      </c>
      <c r="G73" s="15">
        <f>F73/E73</f>
        <v>0.9610223184541078</v>
      </c>
    </row>
    <row r="74" spans="1:7" ht="25.5">
      <c r="A74" s="47">
        <v>9</v>
      </c>
      <c r="B74" s="49"/>
      <c r="C74" s="17" t="s">
        <v>63</v>
      </c>
      <c r="D74" s="27">
        <f>SUM(D76:D78)</f>
        <v>17183365.5</v>
      </c>
      <c r="E74" s="27">
        <f>SUM(E76:E78)</f>
        <v>5427015.8</v>
      </c>
      <c r="F74" s="27">
        <f>SUM(F76:F78)</f>
        <v>29449926.9</v>
      </c>
      <c r="G74" s="12">
        <f>F74/E74</f>
        <v>5.426541581102454</v>
      </c>
    </row>
    <row r="75" spans="1:7" ht="12.75">
      <c r="A75" s="47"/>
      <c r="B75" s="48"/>
      <c r="C75" s="16" t="s">
        <v>6</v>
      </c>
      <c r="D75" s="46"/>
      <c r="E75" s="11"/>
      <c r="F75" s="11"/>
      <c r="G75" s="15"/>
    </row>
    <row r="76" spans="1:7" ht="25.5">
      <c r="A76" s="47"/>
      <c r="B76" s="48">
        <v>1</v>
      </c>
      <c r="C76" s="56" t="s">
        <v>64</v>
      </c>
      <c r="D76" s="46">
        <v>648785.8</v>
      </c>
      <c r="E76" s="11">
        <v>648785.8</v>
      </c>
      <c r="F76" s="11">
        <v>631918</v>
      </c>
      <c r="G76" s="15">
        <f>F76/E76</f>
        <v>0.9740009722777533</v>
      </c>
    </row>
    <row r="77" spans="1:7" ht="12.75">
      <c r="A77" s="47"/>
      <c r="B77" s="48">
        <v>2</v>
      </c>
      <c r="C77" s="16" t="s">
        <v>65</v>
      </c>
      <c r="D77" s="46">
        <v>15816707.7</v>
      </c>
      <c r="E77" s="11">
        <v>4060358</v>
      </c>
      <c r="F77" s="11">
        <v>28100136.9</v>
      </c>
      <c r="G77" s="15">
        <f>F77/E77</f>
        <v>6.920605744616608</v>
      </c>
    </row>
    <row r="78" spans="1:7" ht="12.75">
      <c r="A78" s="47"/>
      <c r="B78" s="48">
        <v>3</v>
      </c>
      <c r="C78" s="16" t="s">
        <v>66</v>
      </c>
      <c r="D78" s="46">
        <v>717872</v>
      </c>
      <c r="E78" s="11">
        <v>717872</v>
      </c>
      <c r="F78" s="11">
        <v>717872</v>
      </c>
      <c r="G78" s="15">
        <f>F78/E78</f>
        <v>1</v>
      </c>
    </row>
    <row r="79" spans="1:7" ht="51">
      <c r="A79" s="47">
        <v>10</v>
      </c>
      <c r="B79" s="49"/>
      <c r="C79" s="17" t="s">
        <v>67</v>
      </c>
      <c r="D79" s="27">
        <f>SUM(D81:D87)</f>
        <v>25093830.3</v>
      </c>
      <c r="E79" s="27">
        <f>SUM(E81:E87)</f>
        <v>29685454.4</v>
      </c>
      <c r="F79" s="27">
        <f>SUM(F81:F87)</f>
        <v>27559897.8</v>
      </c>
      <c r="G79" s="12">
        <f>F79/E79</f>
        <v>0.9283973702622521</v>
      </c>
    </row>
    <row r="80" spans="1:7" ht="12.75">
      <c r="A80" s="47"/>
      <c r="B80" s="48"/>
      <c r="C80" s="16" t="s">
        <v>6</v>
      </c>
      <c r="D80" s="46"/>
      <c r="E80" s="11"/>
      <c r="F80" s="11"/>
      <c r="G80" s="15"/>
    </row>
    <row r="81" spans="1:7" ht="25.5">
      <c r="A81" s="47"/>
      <c r="B81" s="48">
        <v>1</v>
      </c>
      <c r="C81" s="16" t="s">
        <v>68</v>
      </c>
      <c r="D81" s="46">
        <v>670310.9</v>
      </c>
      <c r="E81" s="11">
        <v>750905.3</v>
      </c>
      <c r="F81" s="11">
        <v>741130.1</v>
      </c>
      <c r="G81" s="15">
        <f aca="true" t="shared" si="5" ref="G81:G88">F81/E81</f>
        <v>0.9869821134569166</v>
      </c>
    </row>
    <row r="82" spans="1:7" ht="12.75">
      <c r="A82" s="47"/>
      <c r="B82" s="48">
        <v>2</v>
      </c>
      <c r="C82" s="16" t="s">
        <v>69</v>
      </c>
      <c r="D82" s="46">
        <v>3025287.7</v>
      </c>
      <c r="E82" s="11">
        <v>3988182.5</v>
      </c>
      <c r="F82" s="11">
        <v>3551287.6</v>
      </c>
      <c r="G82" s="15">
        <f t="shared" si="5"/>
        <v>0.890452630991686</v>
      </c>
    </row>
    <row r="83" spans="1:7" ht="12.75">
      <c r="A83" s="47"/>
      <c r="B83" s="48">
        <v>3</v>
      </c>
      <c r="C83" s="16" t="s">
        <v>70</v>
      </c>
      <c r="D83" s="46">
        <v>2725493.4</v>
      </c>
      <c r="E83" s="11">
        <v>2660493.4</v>
      </c>
      <c r="F83" s="11">
        <v>2574276.9</v>
      </c>
      <c r="G83" s="15">
        <f t="shared" si="5"/>
        <v>0.9675937929408132</v>
      </c>
    </row>
    <row r="84" spans="1:7" ht="12.75">
      <c r="A84" s="47"/>
      <c r="B84" s="48">
        <v>4</v>
      </c>
      <c r="C84" s="16" t="s">
        <v>71</v>
      </c>
      <c r="D84" s="46">
        <v>389011</v>
      </c>
      <c r="E84" s="11">
        <v>377011</v>
      </c>
      <c r="F84" s="11">
        <v>377001.1</v>
      </c>
      <c r="G84" s="15">
        <f t="shared" si="5"/>
        <v>0.9999737408192333</v>
      </c>
    </row>
    <row r="85" spans="1:7" ht="25.5">
      <c r="A85" s="47"/>
      <c r="B85" s="48">
        <v>5</v>
      </c>
      <c r="C85" s="56" t="s">
        <v>72</v>
      </c>
      <c r="D85" s="46">
        <v>2856697.4</v>
      </c>
      <c r="E85" s="11">
        <v>2886961</v>
      </c>
      <c r="F85" s="11">
        <v>2030764.5</v>
      </c>
      <c r="G85" s="15">
        <f t="shared" si="5"/>
        <v>0.7034263711910206</v>
      </c>
    </row>
    <row r="86" spans="1:7" ht="12.75">
      <c r="A86" s="47"/>
      <c r="B86" s="48">
        <v>6</v>
      </c>
      <c r="C86" s="16" t="s">
        <v>73</v>
      </c>
      <c r="D86" s="46">
        <v>1345267</v>
      </c>
      <c r="E86" s="11">
        <v>1344917</v>
      </c>
      <c r="F86" s="11">
        <v>1342500.3</v>
      </c>
      <c r="G86" s="15">
        <f t="shared" si="5"/>
        <v>0.9982030861384011</v>
      </c>
    </row>
    <row r="87" spans="1:7" ht="12.75" customHeight="1">
      <c r="A87" s="47"/>
      <c r="B87" s="48">
        <v>7</v>
      </c>
      <c r="C87" s="16" t="s">
        <v>74</v>
      </c>
      <c r="D87" s="46">
        <v>14081762.9</v>
      </c>
      <c r="E87" s="11">
        <v>17676984.2</v>
      </c>
      <c r="F87" s="11">
        <v>16942937.3</v>
      </c>
      <c r="G87" s="15">
        <f t="shared" si="5"/>
        <v>0.9584744268765032</v>
      </c>
    </row>
    <row r="88" spans="1:7" ht="51">
      <c r="A88" s="47">
        <v>11</v>
      </c>
      <c r="B88" s="49"/>
      <c r="C88" s="17" t="s">
        <v>75</v>
      </c>
      <c r="D88" s="27">
        <f>SUM(D90:D95)</f>
        <v>7152578.7</v>
      </c>
      <c r="E88" s="27">
        <f>SUM(E90:E95)</f>
        <v>9097760.5</v>
      </c>
      <c r="F88" s="27">
        <f>SUM(F90:F95)</f>
        <v>7848829.399999999</v>
      </c>
      <c r="G88" s="12">
        <f t="shared" si="5"/>
        <v>0.8627210399746179</v>
      </c>
    </row>
    <row r="89" spans="1:7" ht="12.75">
      <c r="A89" s="47"/>
      <c r="B89" s="48"/>
      <c r="C89" s="16" t="s">
        <v>6</v>
      </c>
      <c r="D89" s="46"/>
      <c r="E89" s="11"/>
      <c r="F89" s="11"/>
      <c r="G89" s="15"/>
    </row>
    <row r="90" spans="1:7" ht="51">
      <c r="A90" s="47"/>
      <c r="B90" s="55">
        <v>1</v>
      </c>
      <c r="C90" s="56" t="s">
        <v>76</v>
      </c>
      <c r="D90" s="46">
        <v>2065532.9</v>
      </c>
      <c r="E90" s="11">
        <v>2166534.9</v>
      </c>
      <c r="F90" s="11">
        <v>2063253.5</v>
      </c>
      <c r="G90" s="15">
        <f aca="true" t="shared" si="6" ref="G90:G96">F90/E90</f>
        <v>0.9523287623938115</v>
      </c>
    </row>
    <row r="91" spans="1:7" ht="25.5">
      <c r="A91" s="47"/>
      <c r="B91" s="55">
        <v>2</v>
      </c>
      <c r="C91" s="56" t="s">
        <v>77</v>
      </c>
      <c r="D91" s="46">
        <v>99074.8</v>
      </c>
      <c r="E91" s="11">
        <v>143266.8</v>
      </c>
      <c r="F91" s="11">
        <v>98855.8</v>
      </c>
      <c r="G91" s="15">
        <f t="shared" si="6"/>
        <v>0.6900119218130091</v>
      </c>
    </row>
    <row r="92" spans="1:7" ht="25.5">
      <c r="A92" s="47"/>
      <c r="B92" s="48">
        <v>4</v>
      </c>
      <c r="C92" s="16" t="s">
        <v>78</v>
      </c>
      <c r="D92" s="46">
        <v>994983.3</v>
      </c>
      <c r="E92" s="11">
        <v>2807684.6</v>
      </c>
      <c r="F92" s="11">
        <v>2666068.4</v>
      </c>
      <c r="G92" s="15">
        <f t="shared" si="6"/>
        <v>0.9495612149598284</v>
      </c>
    </row>
    <row r="93" spans="1:7" ht="25.5">
      <c r="A93" s="47"/>
      <c r="B93" s="48">
        <v>5</v>
      </c>
      <c r="C93" s="16" t="s">
        <v>79</v>
      </c>
      <c r="D93" s="46">
        <v>519666.4</v>
      </c>
      <c r="E93" s="11">
        <v>519666.4</v>
      </c>
      <c r="F93" s="11">
        <v>513683.8</v>
      </c>
      <c r="G93" s="15">
        <f t="shared" si="6"/>
        <v>0.988487614361829</v>
      </c>
    </row>
    <row r="94" spans="1:7" ht="12.75">
      <c r="A94" s="47"/>
      <c r="B94" s="48">
        <v>6</v>
      </c>
      <c r="C94" s="16" t="s">
        <v>80</v>
      </c>
      <c r="D94" s="46">
        <v>1706276.8</v>
      </c>
      <c r="E94" s="11">
        <v>1739208</v>
      </c>
      <c r="F94" s="11">
        <v>2050163</v>
      </c>
      <c r="G94" s="15">
        <f t="shared" si="6"/>
        <v>1.1787911509146691</v>
      </c>
    </row>
    <row r="95" spans="1:7" ht="12.75">
      <c r="A95" s="47"/>
      <c r="B95" s="48">
        <v>7</v>
      </c>
      <c r="C95" s="16" t="s">
        <v>62</v>
      </c>
      <c r="D95" s="46">
        <v>1767044.5</v>
      </c>
      <c r="E95" s="11">
        <v>1721399.8</v>
      </c>
      <c r="F95" s="11">
        <v>456804.9</v>
      </c>
      <c r="G95" s="15">
        <f t="shared" si="6"/>
        <v>0.26536827760756104</v>
      </c>
    </row>
    <row r="96" spans="1:7" ht="25.5">
      <c r="A96" s="47">
        <v>12</v>
      </c>
      <c r="B96" s="49"/>
      <c r="C96" s="17" t="s">
        <v>81</v>
      </c>
      <c r="D96" s="27">
        <f>SUM(D98:D103)</f>
        <v>26723040.1</v>
      </c>
      <c r="E96" s="27">
        <f>SUM(E98:E103)</f>
        <v>49257429.699999996</v>
      </c>
      <c r="F96" s="27">
        <f>SUM(F98:F103)</f>
        <v>48017915.5</v>
      </c>
      <c r="G96" s="12">
        <f t="shared" si="6"/>
        <v>0.9748359951473474</v>
      </c>
    </row>
    <row r="97" spans="1:7" ht="12.75">
      <c r="A97" s="47"/>
      <c r="B97" s="48"/>
      <c r="C97" s="16" t="s">
        <v>6</v>
      </c>
      <c r="D97" s="46"/>
      <c r="E97" s="11"/>
      <c r="F97" s="11"/>
      <c r="G97" s="15"/>
    </row>
    <row r="98" spans="1:7" ht="25.5">
      <c r="A98" s="47"/>
      <c r="B98" s="55">
        <v>1</v>
      </c>
      <c r="C98" s="56" t="s">
        <v>82</v>
      </c>
      <c r="D98" s="46">
        <v>599503.1</v>
      </c>
      <c r="E98" s="11">
        <v>855758.2</v>
      </c>
      <c r="F98" s="11">
        <v>784352.8</v>
      </c>
      <c r="G98" s="15">
        <f aca="true" t="shared" si="7" ref="G98:G104">F98/E98</f>
        <v>0.9165589064761519</v>
      </c>
    </row>
    <row r="99" spans="1:7" ht="25.5">
      <c r="A99" s="47"/>
      <c r="B99" s="55">
        <v>2</v>
      </c>
      <c r="C99" s="56" t="s">
        <v>83</v>
      </c>
      <c r="D99" s="46">
        <v>1185400</v>
      </c>
      <c r="E99" s="11">
        <v>2781864.5</v>
      </c>
      <c r="F99" s="11">
        <v>2246399.9</v>
      </c>
      <c r="G99" s="15">
        <f t="shared" si="7"/>
        <v>0.807515930412858</v>
      </c>
    </row>
    <row r="100" spans="1:7" ht="12.75">
      <c r="A100" s="47"/>
      <c r="B100" s="55">
        <v>4</v>
      </c>
      <c r="C100" s="56" t="s">
        <v>84</v>
      </c>
      <c r="D100" s="46"/>
      <c r="E100" s="11">
        <v>3817.7</v>
      </c>
      <c r="F100" s="11">
        <v>3817.7</v>
      </c>
      <c r="G100" s="15">
        <f t="shared" si="7"/>
        <v>1</v>
      </c>
    </row>
    <row r="101" spans="1:7" ht="12.75">
      <c r="A101" s="47"/>
      <c r="B101" s="55">
        <v>5</v>
      </c>
      <c r="C101" s="56" t="s">
        <v>85</v>
      </c>
      <c r="D101" s="46"/>
      <c r="E101" s="11">
        <v>167301.4</v>
      </c>
      <c r="F101" s="11">
        <v>167297.6</v>
      </c>
      <c r="G101" s="15">
        <f t="shared" si="7"/>
        <v>0.9999772865020855</v>
      </c>
    </row>
    <row r="102" spans="1:7" ht="12.75">
      <c r="A102" s="47"/>
      <c r="B102" s="55">
        <v>7</v>
      </c>
      <c r="C102" s="16" t="s">
        <v>86</v>
      </c>
      <c r="D102" s="46">
        <v>24468137</v>
      </c>
      <c r="E102" s="11">
        <v>44875687.9</v>
      </c>
      <c r="F102" s="11">
        <v>44243190.3</v>
      </c>
      <c r="G102" s="15">
        <f t="shared" si="7"/>
        <v>0.9859055620181367</v>
      </c>
    </row>
    <row r="103" spans="1:7" ht="12.75">
      <c r="A103" s="47"/>
      <c r="B103" s="55">
        <v>8</v>
      </c>
      <c r="C103" s="16" t="s">
        <v>87</v>
      </c>
      <c r="D103" s="46">
        <v>470000</v>
      </c>
      <c r="E103" s="11">
        <v>573000</v>
      </c>
      <c r="F103" s="11">
        <v>572857.2</v>
      </c>
      <c r="G103" s="15">
        <f t="shared" si="7"/>
        <v>0.999750785340314</v>
      </c>
    </row>
    <row r="104" spans="1:7" ht="15" customHeight="1">
      <c r="A104" s="47">
        <v>13</v>
      </c>
      <c r="B104" s="49"/>
      <c r="C104" s="17" t="s">
        <v>88</v>
      </c>
      <c r="D104" s="27">
        <f>SUM(D106:D109)</f>
        <v>3856931.5000000005</v>
      </c>
      <c r="E104" s="27">
        <f>SUM(E106:E109)</f>
        <v>4147188.7</v>
      </c>
      <c r="F104" s="27">
        <f>SUM(F106:F109)</f>
        <v>3526874.3</v>
      </c>
      <c r="G104" s="12">
        <f t="shared" si="7"/>
        <v>0.8504253254740975</v>
      </c>
    </row>
    <row r="105" spans="1:7" ht="12.75">
      <c r="A105" s="47"/>
      <c r="B105" s="48"/>
      <c r="C105" s="16" t="s">
        <v>6</v>
      </c>
      <c r="D105" s="46"/>
      <c r="E105" s="11"/>
      <c r="F105" s="11"/>
      <c r="G105" s="15"/>
    </row>
    <row r="106" spans="1:7" ht="63.75">
      <c r="A106" s="47"/>
      <c r="B106" s="55">
        <v>1</v>
      </c>
      <c r="C106" s="56" t="s">
        <v>89</v>
      </c>
      <c r="D106" s="46">
        <v>377015.2</v>
      </c>
      <c r="E106" s="11">
        <v>408039</v>
      </c>
      <c r="F106" s="11">
        <v>408039</v>
      </c>
      <c r="G106" s="15">
        <f>F106/E106</f>
        <v>1</v>
      </c>
    </row>
    <row r="107" spans="1:7" ht="25.5">
      <c r="A107" s="47"/>
      <c r="B107" s="55">
        <v>3</v>
      </c>
      <c r="C107" s="56" t="s">
        <v>90</v>
      </c>
      <c r="D107" s="46">
        <v>2238291.2</v>
      </c>
      <c r="E107" s="11">
        <v>2566577.7</v>
      </c>
      <c r="F107" s="11">
        <v>1980783.4</v>
      </c>
      <c r="G107" s="15">
        <f>F107/E107</f>
        <v>0.7717605432323361</v>
      </c>
    </row>
    <row r="108" spans="1:7" ht="12.75">
      <c r="A108" s="47"/>
      <c r="B108" s="55">
        <v>4</v>
      </c>
      <c r="C108" s="56" t="s">
        <v>91</v>
      </c>
      <c r="D108" s="46">
        <v>250000</v>
      </c>
      <c r="E108" s="11">
        <v>241922.5</v>
      </c>
      <c r="F108" s="11">
        <v>241922.5</v>
      </c>
      <c r="G108" s="15">
        <f>F108/E108</f>
        <v>1</v>
      </c>
    </row>
    <row r="109" spans="1:7" ht="25.5">
      <c r="A109" s="47"/>
      <c r="B109" s="55">
        <v>5</v>
      </c>
      <c r="C109" s="58" t="s">
        <v>92</v>
      </c>
      <c r="D109" s="46">
        <v>991625.1</v>
      </c>
      <c r="E109" s="11">
        <v>930649.5</v>
      </c>
      <c r="F109" s="11">
        <v>896129.4</v>
      </c>
      <c r="G109" s="15">
        <f>F109/E109</f>
        <v>0.9629075178141717</v>
      </c>
    </row>
    <row r="110" spans="1:7" ht="14.25" customHeight="1">
      <c r="A110" s="47">
        <v>14</v>
      </c>
      <c r="B110" s="49"/>
      <c r="C110" s="17" t="s">
        <v>93</v>
      </c>
      <c r="D110" s="27">
        <f>SUM(D112:D114)</f>
        <v>35008542.6</v>
      </c>
      <c r="E110" s="27">
        <f>SUM(E112:E114)</f>
        <v>67340636.80000001</v>
      </c>
      <c r="F110" s="27">
        <f>SUM(F112:F114)</f>
        <v>64665920.24</v>
      </c>
      <c r="G110" s="12">
        <f>F110/E110</f>
        <v>0.9602807949686628</v>
      </c>
    </row>
    <row r="111" spans="1:7" ht="12.75">
      <c r="A111" s="47"/>
      <c r="B111" s="48"/>
      <c r="C111" s="16" t="s">
        <v>6</v>
      </c>
      <c r="D111" s="46"/>
      <c r="E111" s="11"/>
      <c r="F111" s="11"/>
      <c r="G111" s="15"/>
    </row>
    <row r="112" spans="1:7" ht="38.25">
      <c r="A112" s="47"/>
      <c r="B112" s="55">
        <v>1</v>
      </c>
      <c r="C112" s="56" t="s">
        <v>94</v>
      </c>
      <c r="D112" s="46">
        <v>11399459.5</v>
      </c>
      <c r="E112" s="11">
        <f>10943563.3+10000</f>
        <v>10953563.3</v>
      </c>
      <c r="F112" s="11">
        <v>9956767.57</v>
      </c>
      <c r="G112" s="15">
        <f>F112/E112</f>
        <v>0.9089980399346393</v>
      </c>
    </row>
    <row r="113" spans="1:7" ht="38.25">
      <c r="A113" s="47"/>
      <c r="B113" s="55">
        <v>2</v>
      </c>
      <c r="C113" s="56" t="s">
        <v>95</v>
      </c>
      <c r="D113" s="46">
        <v>18139481.9</v>
      </c>
      <c r="E113" s="11">
        <v>19400623.3</v>
      </c>
      <c r="F113" s="11">
        <v>19400231.93</v>
      </c>
      <c r="G113" s="15">
        <f>F113/E113</f>
        <v>0.9999798269367974</v>
      </c>
    </row>
    <row r="114" spans="1:7" ht="12.75">
      <c r="A114" s="59"/>
      <c r="B114" s="60">
        <v>6</v>
      </c>
      <c r="C114" s="61" t="s">
        <v>62</v>
      </c>
      <c r="D114" s="62">
        <v>5469601.2</v>
      </c>
      <c r="E114" s="35">
        <v>36986450.2</v>
      </c>
      <c r="F114" s="35">
        <v>35308920.74</v>
      </c>
      <c r="G114" s="37">
        <f>F114/E114</f>
        <v>0.9546447563654</v>
      </c>
    </row>
    <row r="115" spans="1:7" ht="12.75">
      <c r="A115" s="63"/>
      <c r="B115" s="64"/>
      <c r="D115" s="31"/>
      <c r="E115" s="31"/>
      <c r="F115" s="31"/>
      <c r="G115" s="38"/>
    </row>
    <row r="116" spans="1:7" ht="12.75">
      <c r="A116" s="63"/>
      <c r="B116" s="64"/>
      <c r="D116" s="31"/>
      <c r="E116" s="31"/>
      <c r="F116" s="31"/>
      <c r="G116" s="38"/>
    </row>
    <row r="117" spans="1:7" ht="47.25" customHeight="1">
      <c r="A117" s="79" t="s">
        <v>192</v>
      </c>
      <c r="B117" s="79"/>
      <c r="C117" s="79"/>
      <c r="D117" s="79"/>
      <c r="E117" s="79"/>
      <c r="F117" s="79"/>
      <c r="G117" s="79"/>
    </row>
    <row r="118" spans="1:7" ht="32.25" customHeight="1">
      <c r="A118" s="80" t="s">
        <v>194</v>
      </c>
      <c r="B118" s="80"/>
      <c r="C118" s="80"/>
      <c r="D118" s="80"/>
      <c r="E118" s="80"/>
      <c r="F118" s="80"/>
      <c r="G118" s="80"/>
    </row>
    <row r="119" spans="1:7" ht="42" customHeight="1">
      <c r="A119" s="80" t="s">
        <v>197</v>
      </c>
      <c r="B119" s="80"/>
      <c r="C119" s="80"/>
      <c r="D119" s="80"/>
      <c r="E119" s="80"/>
      <c r="F119" s="80"/>
      <c r="G119" s="80"/>
    </row>
    <row r="120" spans="1:7" ht="12.75">
      <c r="A120" s="63"/>
      <c r="B120" s="64"/>
      <c r="D120" s="31"/>
      <c r="E120" s="31"/>
      <c r="F120" s="31"/>
      <c r="G120" s="38"/>
    </row>
    <row r="121" spans="1:7" ht="12.75">
      <c r="A121" s="63"/>
      <c r="B121" s="64"/>
      <c r="D121" s="31"/>
      <c r="E121" s="31"/>
      <c r="F121" s="31"/>
      <c r="G121" s="38"/>
    </row>
    <row r="122" spans="1:7" ht="12.75">
      <c r="A122" s="63"/>
      <c r="B122" s="64"/>
      <c r="D122" s="31"/>
      <c r="E122" s="31"/>
      <c r="F122" s="31"/>
      <c r="G122" s="38"/>
    </row>
    <row r="123" spans="1:7" ht="12.75">
      <c r="A123" s="63"/>
      <c r="B123" s="64"/>
      <c r="D123" s="31"/>
      <c r="E123" s="31"/>
      <c r="F123" s="31"/>
      <c r="G123" s="38"/>
    </row>
    <row r="124" spans="1:7" ht="12.75">
      <c r="A124" s="63"/>
      <c r="B124" s="64"/>
      <c r="D124" s="31"/>
      <c r="E124" s="31"/>
      <c r="F124" s="31"/>
      <c r="G124" s="38"/>
    </row>
  </sheetData>
  <mergeCells count="7">
    <mergeCell ref="A119:G119"/>
    <mergeCell ref="A3:G3"/>
    <mergeCell ref="A4:G4"/>
    <mergeCell ref="A1:G1"/>
    <mergeCell ref="A2:G2"/>
    <mergeCell ref="A117:G117"/>
    <mergeCell ref="A118:G118"/>
  </mergeCells>
  <printOptions/>
  <pageMargins left="0.23" right="0.16" top="0.18" bottom="0.53" header="0.17" footer="0.21"/>
  <pageSetup firstPageNumber="193" useFirstPageNumber="1" horizontalDpi="300" verticalDpi="300" orientation="portrait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2" sqref="E22"/>
    </sheetView>
  </sheetViews>
  <sheetFormatPr defaultColWidth="9.140625" defaultRowHeight="12.75"/>
  <cols>
    <col min="1" max="1" width="43.421875" style="1" customWidth="1"/>
    <col min="2" max="4" width="16.140625" style="1" bestFit="1" customWidth="1"/>
    <col min="5" max="5" width="11.28125" style="1" customWidth="1"/>
    <col min="6" max="6" width="9.140625" style="1" customWidth="1"/>
    <col min="7" max="7" width="14.57421875" style="1" bestFit="1" customWidth="1"/>
    <col min="8" max="16384" width="9.140625" style="1" customWidth="1"/>
  </cols>
  <sheetData>
    <row r="1" spans="1:5" ht="15" customHeight="1">
      <c r="A1" s="81" t="s">
        <v>0</v>
      </c>
      <c r="B1" s="81"/>
      <c r="C1" s="81"/>
      <c r="D1" s="81"/>
      <c r="E1" s="81"/>
    </row>
    <row r="2" spans="1:5" ht="17.25" customHeight="1">
      <c r="A2" s="84" t="s">
        <v>109</v>
      </c>
      <c r="B2" s="84"/>
      <c r="C2" s="84"/>
      <c r="D2" s="84"/>
      <c r="E2" s="84"/>
    </row>
    <row r="3" spans="1:5" ht="12.75">
      <c r="A3" s="82" t="s">
        <v>202</v>
      </c>
      <c r="B3" s="82"/>
      <c r="C3" s="82"/>
      <c r="D3" s="82"/>
      <c r="E3" s="82"/>
    </row>
    <row r="4" spans="1:5" ht="6" customHeight="1">
      <c r="A4" s="2"/>
      <c r="B4" s="2"/>
      <c r="C4" s="2"/>
      <c r="D4" s="2"/>
      <c r="E4" s="2"/>
    </row>
    <row r="5" spans="1:5" ht="38.25">
      <c r="A5" s="4"/>
      <c r="B5" s="5" t="s">
        <v>195</v>
      </c>
      <c r="C5" s="6" t="s">
        <v>196</v>
      </c>
      <c r="D5" s="6" t="s">
        <v>96</v>
      </c>
      <c r="E5" s="6" t="s">
        <v>97</v>
      </c>
    </row>
    <row r="6" spans="1:5" ht="38.25">
      <c r="A6" s="66" t="s">
        <v>110</v>
      </c>
      <c r="B6" s="8">
        <f>B8+B20</f>
        <v>68470234</v>
      </c>
      <c r="C6" s="8">
        <f>C8+C20</f>
        <v>70546719.78</v>
      </c>
      <c r="D6" s="8">
        <f>D8+D20</f>
        <v>46694220.657000005</v>
      </c>
      <c r="E6" s="9">
        <f>D6/C6</f>
        <v>0.6618907413784222</v>
      </c>
    </row>
    <row r="7" spans="1:5" ht="12.75">
      <c r="A7" s="67" t="s">
        <v>6</v>
      </c>
      <c r="B7" s="11"/>
      <c r="C7" s="11"/>
      <c r="D7" s="11"/>
      <c r="E7" s="15"/>
    </row>
    <row r="8" spans="1:5" ht="12.75">
      <c r="A8" s="68" t="s">
        <v>111</v>
      </c>
      <c r="B8" s="69">
        <f>B10+B15</f>
        <v>26910257.5</v>
      </c>
      <c r="C8" s="69">
        <f>C10+C15</f>
        <v>42931434.14</v>
      </c>
      <c r="D8" s="69">
        <f>D10+D15</f>
        <v>-9747438.194999993</v>
      </c>
      <c r="E8" s="70">
        <f>D8/C8</f>
        <v>-0.22704664752669249</v>
      </c>
    </row>
    <row r="9" spans="1:5" ht="12.75">
      <c r="A9" s="67" t="s">
        <v>6</v>
      </c>
      <c r="B9" s="11"/>
      <c r="C9" s="11"/>
      <c r="D9" s="11"/>
      <c r="E9" s="15"/>
    </row>
    <row r="10" spans="1:5" ht="12.75">
      <c r="A10" s="13" t="s">
        <v>112</v>
      </c>
      <c r="B10" s="14">
        <f>B12+B13+B14</f>
        <v>7806993.2</v>
      </c>
      <c r="C10" s="14">
        <f>C12+C13+C14</f>
        <v>7504569.1</v>
      </c>
      <c r="D10" s="14">
        <f>D12+D13+D14</f>
        <v>8268849.000000001</v>
      </c>
      <c r="E10" s="12">
        <f>D10/C10</f>
        <v>1.1018419431969786</v>
      </c>
    </row>
    <row r="11" spans="1:5" ht="12.75">
      <c r="A11" s="10" t="s">
        <v>113</v>
      </c>
      <c r="B11" s="14"/>
      <c r="C11" s="14"/>
      <c r="D11" s="14"/>
      <c r="E11" s="12"/>
    </row>
    <row r="12" spans="1:5" ht="12.75">
      <c r="A12" s="10" t="s">
        <v>114</v>
      </c>
      <c r="B12" s="11">
        <v>8500000</v>
      </c>
      <c r="C12" s="11">
        <v>8500000</v>
      </c>
      <c r="D12" s="11">
        <v>9248722.3</v>
      </c>
      <c r="E12" s="15">
        <f>D12/C12</f>
        <v>1.0880849764705882</v>
      </c>
    </row>
    <row r="13" spans="1:5" ht="12.75">
      <c r="A13" s="10" t="s">
        <v>115</v>
      </c>
      <c r="B13" s="11">
        <v>-676006.8</v>
      </c>
      <c r="C13" s="11">
        <f>-676006.8-302424.1</f>
        <v>-978430.9</v>
      </c>
      <c r="D13" s="11">
        <v>-978128.7</v>
      </c>
      <c r="E13" s="15">
        <f>D13/C13</f>
        <v>0.9996911381273833</v>
      </c>
    </row>
    <row r="14" spans="1:5" ht="26.25" customHeight="1">
      <c r="A14" s="16" t="s">
        <v>116</v>
      </c>
      <c r="B14" s="11">
        <v>-17000</v>
      </c>
      <c r="C14" s="11">
        <v>-17000</v>
      </c>
      <c r="D14" s="11">
        <v>-1744.6</v>
      </c>
      <c r="E14" s="15">
        <f>D14/C14</f>
        <v>0.1026235294117647</v>
      </c>
    </row>
    <row r="15" spans="1:5" ht="12.75">
      <c r="A15" s="17" t="s">
        <v>117</v>
      </c>
      <c r="B15" s="14">
        <f>B17+B18+B19</f>
        <v>19103264.3</v>
      </c>
      <c r="C15" s="14">
        <f>C17+C18+C19</f>
        <v>35426865.04</v>
      </c>
      <c r="D15" s="14">
        <f>D17+D18+D19</f>
        <v>-18016287.194999993</v>
      </c>
      <c r="E15" s="12">
        <f>D15/C15</f>
        <v>-0.5085487291821629</v>
      </c>
    </row>
    <row r="16" spans="1:5" ht="12.75">
      <c r="A16" s="10" t="s">
        <v>113</v>
      </c>
      <c r="B16" s="14"/>
      <c r="C16" s="14"/>
      <c r="D16" s="14"/>
      <c r="E16" s="12"/>
    </row>
    <row r="17" spans="1:7" ht="25.5">
      <c r="A17" s="16" t="s">
        <v>118</v>
      </c>
      <c r="B17" s="11"/>
      <c r="C17" s="11">
        <f>2000000+302424.1+3000000+5000000+2000000+2400000+1621176.64</f>
        <v>16323600.74</v>
      </c>
      <c r="D17" s="11">
        <f>46694220.7-83813832.1-0.1</f>
        <v>-37119611.49999999</v>
      </c>
      <c r="E17" s="15">
        <f>D17/C17</f>
        <v>-2.2739842814851885</v>
      </c>
      <c r="G17" s="23"/>
    </row>
    <row r="18" spans="1:5" ht="38.25">
      <c r="A18" s="16" t="s">
        <v>203</v>
      </c>
      <c r="B18" s="11">
        <v>19103264.3</v>
      </c>
      <c r="C18" s="11">
        <v>19103264.3</v>
      </c>
      <c r="D18" s="11">
        <v>19103324.305</v>
      </c>
      <c r="E18" s="15">
        <f>D18/C18</f>
        <v>1.000003141086207</v>
      </c>
    </row>
    <row r="19" spans="1:5" ht="12.75">
      <c r="A19" s="16" t="s">
        <v>119</v>
      </c>
      <c r="B19" s="11"/>
      <c r="C19" s="11"/>
      <c r="D19" s="11"/>
      <c r="E19" s="15"/>
    </row>
    <row r="20" spans="1:5" ht="12.75">
      <c r="A20" s="68" t="s">
        <v>120</v>
      </c>
      <c r="B20" s="69">
        <f>B22+B23+B24</f>
        <v>41559976.5</v>
      </c>
      <c r="C20" s="69">
        <f>C22+C23+C24</f>
        <v>27615285.64</v>
      </c>
      <c r="D20" s="69">
        <f>D22+D23+D24</f>
        <v>56441658.852</v>
      </c>
      <c r="E20" s="70">
        <f>D20/C20</f>
        <v>2.0438556960006875</v>
      </c>
    </row>
    <row r="21" spans="1:5" ht="12.75">
      <c r="A21" s="67" t="s">
        <v>6</v>
      </c>
      <c r="B21" s="11"/>
      <c r="C21" s="11"/>
      <c r="D21" s="11"/>
      <c r="E21" s="15"/>
    </row>
    <row r="22" spans="1:5" s="54" customFormat="1" ht="12.75">
      <c r="A22" s="13" t="s">
        <v>121</v>
      </c>
      <c r="B22" s="14">
        <f>42283615.5</f>
        <v>42283615.5</v>
      </c>
      <c r="C22" s="14">
        <f>42283615.5-2000000-3000000-5000000-2400000-2000000+493691.3</f>
        <v>28377306.8</v>
      </c>
      <c r="D22" s="14">
        <f>54317709.8+10199440</f>
        <v>64517149.8</v>
      </c>
      <c r="E22" s="12">
        <f>D22/C22</f>
        <v>2.2735473191557416</v>
      </c>
    </row>
    <row r="23" spans="1:5" s="54" customFormat="1" ht="12.75">
      <c r="A23" s="13" t="s">
        <v>122</v>
      </c>
      <c r="B23" s="14">
        <v>-6078639</v>
      </c>
      <c r="C23" s="14">
        <f>-6078639-38396.5</f>
        <v>-6117035.5</v>
      </c>
      <c r="D23" s="14">
        <f>-6006429.348-38396.5</f>
        <v>-6044825.848</v>
      </c>
      <c r="E23" s="12">
        <f>D23/C23</f>
        <v>0.9881953191214928</v>
      </c>
    </row>
    <row r="24" spans="1:5" s="54" customFormat="1" ht="12.75">
      <c r="A24" s="18" t="s">
        <v>125</v>
      </c>
      <c r="B24" s="19">
        <v>5355000</v>
      </c>
      <c r="C24" s="19">
        <f>5355000+14.34</f>
        <v>5355014.34</v>
      </c>
      <c r="D24" s="19">
        <f>-7248.2-1513113.1-469225.3-41078.5</f>
        <v>-2030665.1</v>
      </c>
      <c r="E24" s="20">
        <f>D24/C24</f>
        <v>-0.37920815353036014</v>
      </c>
    </row>
    <row r="25" spans="1:5" ht="43.5" customHeight="1">
      <c r="A25" s="79" t="s">
        <v>192</v>
      </c>
      <c r="B25" s="79"/>
      <c r="C25" s="79"/>
      <c r="D25" s="79"/>
      <c r="E25" s="79"/>
    </row>
    <row r="26" spans="1:5" ht="30" customHeight="1">
      <c r="A26" s="85" t="s">
        <v>204</v>
      </c>
      <c r="B26" s="85"/>
      <c r="C26" s="85"/>
      <c r="D26" s="85"/>
      <c r="E26" s="85"/>
    </row>
    <row r="27" spans="1:5" ht="28.5" customHeight="1">
      <c r="A27" s="80" t="s">
        <v>194</v>
      </c>
      <c r="B27" s="79"/>
      <c r="C27" s="79"/>
      <c r="D27" s="79"/>
      <c r="E27" s="79"/>
    </row>
    <row r="28" spans="1:5" ht="43.5" customHeight="1">
      <c r="A28" s="80" t="s">
        <v>197</v>
      </c>
      <c r="B28" s="79"/>
      <c r="C28" s="79"/>
      <c r="D28" s="79"/>
      <c r="E28" s="79"/>
    </row>
  </sheetData>
  <mergeCells count="7">
    <mergeCell ref="A27:E27"/>
    <mergeCell ref="A28:E28"/>
    <mergeCell ref="A1:E1"/>
    <mergeCell ref="A2:E2"/>
    <mergeCell ref="A3:E3"/>
    <mergeCell ref="A25:E25"/>
    <mergeCell ref="A26:E26"/>
  </mergeCells>
  <printOptions/>
  <pageMargins left="1.47" right="0.16" top="0.17" bottom="0.19" header="0.17" footer="0.4"/>
  <pageSetup firstPageNumber="197" useFirstPageNumber="1" horizontalDpi="600" verticalDpi="600" orientation="landscape" paperSize="9" r:id="rId1"/>
  <headerFooter alignWithMargins="0">
    <oddFooter>&amp;L&amp;"Arial Armenian,Regular"&amp;8Ð³Û³ëï³ÝÇ Ð³Ýñ³å»ïáõÃÛ³Ý ýÇÝ³ÝëÝ»ñÇ Ý³Ë³ñ³ñáõÃÛáõÝ&amp;R&amp;P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</dc:creator>
  <cp:keywords/>
  <dc:description/>
  <cp:lastModifiedBy>z-gayane</cp:lastModifiedBy>
  <cp:lastPrinted>2008-04-29T08:19:37Z</cp:lastPrinted>
  <dcterms:created xsi:type="dcterms:W3CDTF">2008-01-22T06:08:21Z</dcterms:created>
  <dcterms:modified xsi:type="dcterms:W3CDTF">2008-05-19T20:09:16Z</dcterms:modified>
  <cp:category/>
  <cp:version/>
  <cp:contentType/>
  <cp:contentStatus/>
</cp:coreProperties>
</file>